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cointermaths-catherineL\beautediff\"/>
    </mc:Choice>
  </mc:AlternateContent>
  <xr:revisionPtr revIDLastSave="0" documentId="13_ncr:1_{E7A7D660-BFD2-4460-8095-842BB78E1B04}" xr6:coauthVersionLast="45" xr6:coauthVersionMax="45" xr10:uidLastSave="{00000000-0000-0000-0000-000000000000}"/>
  <bookViews>
    <workbookView xWindow="-108" yWindow="-108" windowWidth="23256" windowHeight="12576" xr2:uid="{B1132C55-C5CB-4880-A8E7-038696B2C42E}"/>
  </bookViews>
  <sheets>
    <sheet name="Tarifs 2020 2021" sheetId="6" r:id="rId1"/>
    <sheet name="Tarifs 2020 2021 CORRIGE" sheetId="7" r:id="rId2"/>
    <sheet name="salaires " sheetId="2" r:id="rId3"/>
    <sheet name="salaires  CORRIGE" sheetId="8" r:id="rId4"/>
    <sheet name="salariés" sheetId="3" r:id="rId5"/>
    <sheet name="SALARIÉS CORRIGÉ" sheetId="9" r:id="rId6"/>
    <sheet name="chiffre d'affaires " sheetId="4" r:id="rId7"/>
    <sheet name="chiffre d'affaires  CORRIGE" sheetId="10" r:id="rId8"/>
    <sheet name="tableau-eleves" sheetId="11" r:id="rId9"/>
  </sheets>
  <definedNames>
    <definedName name="_xlnm.Print_Area" localSheetId="6">'chiffre d''affaires '!$A$1:$G$41</definedName>
    <definedName name="_xlnm.Print_Area" localSheetId="7">'chiffre d''affaires  CORRIGE'!$A$1:$M$41</definedName>
    <definedName name="_xlnm.Print_Area" localSheetId="2">'salaires '!$A$1:$I$44</definedName>
    <definedName name="_xlnm.Print_Area" localSheetId="3">'salaires  CORRIGE'!$A$1:$Q$44</definedName>
    <definedName name="_xlnm.Print_Area" localSheetId="4">salariés!$A$1:$G$34,salariés!$A$36:$G$80</definedName>
    <definedName name="_xlnm.Print_Area" localSheetId="8">'tableau-eleves'!$A$1:$E$7</definedName>
    <definedName name="_xlnm.Print_Area" localSheetId="0">'Tarifs 2020 2021'!$A$1:$E$53</definedName>
    <definedName name="_xlnm.Print_Area" localSheetId="1">'Tarifs 2020 2021 CORRIGE'!$A$1:$J$53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1" l="1"/>
  <c r="W15" i="11"/>
  <c r="W14" i="11"/>
  <c r="W10" i="11"/>
  <c r="F7" i="10"/>
  <c r="D7" i="10"/>
  <c r="D6" i="10"/>
  <c r="F6" i="10" s="1"/>
  <c r="F5" i="10"/>
  <c r="D5" i="10"/>
  <c r="D4" i="10"/>
  <c r="F4" i="10" s="1"/>
  <c r="F3" i="10"/>
  <c r="D3" i="10"/>
  <c r="D2" i="10"/>
  <c r="F2" i="10" s="1"/>
  <c r="D7" i="4"/>
  <c r="F7" i="4" s="1"/>
  <c r="D6" i="4"/>
  <c r="F6" i="4" s="1"/>
  <c r="D5" i="4"/>
  <c r="F5" i="4" s="1"/>
  <c r="D4" i="4"/>
  <c r="F4" i="4" s="1"/>
  <c r="D3" i="4"/>
  <c r="F3" i="4" s="1"/>
  <c r="D2" i="4"/>
  <c r="F2" i="4" s="1"/>
  <c r="E7" i="7"/>
  <c r="D7" i="7"/>
  <c r="D6" i="7"/>
  <c r="E6" i="7" s="1"/>
  <c r="D5" i="7"/>
  <c r="E5" i="7" s="1"/>
  <c r="D4" i="7"/>
  <c r="E4" i="7" s="1"/>
  <c r="E3" i="7"/>
  <c r="D3" i="7"/>
  <c r="D2" i="7"/>
  <c r="E2" i="7" s="1"/>
  <c r="E7" i="6"/>
  <c r="D7" i="6"/>
  <c r="D6" i="6"/>
  <c r="E6" i="6" s="1"/>
  <c r="D5" i="6"/>
  <c r="E5" i="6" s="1"/>
  <c r="E4" i="6"/>
  <c r="D4" i="6"/>
  <c r="E3" i="6"/>
  <c r="D3" i="6"/>
  <c r="D2" i="6"/>
  <c r="E2" i="6" s="1"/>
  <c r="P13" i="10" l="1"/>
  <c r="P10" i="10"/>
  <c r="P11" i="10"/>
  <c r="P12" i="10"/>
  <c r="P9" i="10"/>
  <c r="Y3" i="7"/>
  <c r="Y4" i="7"/>
  <c r="Y5" i="7"/>
  <c r="Y2" i="7"/>
  <c r="S3" i="7"/>
  <c r="S4" i="7"/>
  <c r="S5" i="7"/>
  <c r="S6" i="7"/>
  <c r="S2" i="7"/>
  <c r="H7" i="10" l="1"/>
  <c r="R6" i="10"/>
  <c r="T6" i="10" s="1"/>
  <c r="H6" i="10"/>
  <c r="Y5" i="10"/>
  <c r="AA5" i="10" s="1"/>
  <c r="R5" i="10"/>
  <c r="T5" i="10" s="1"/>
  <c r="H5" i="10"/>
  <c r="Y4" i="10"/>
  <c r="AA4" i="10" s="1"/>
  <c r="R4" i="10"/>
  <c r="T4" i="10" s="1"/>
  <c r="H4" i="10"/>
  <c r="Y3" i="10"/>
  <c r="AA3" i="10" s="1"/>
  <c r="R3" i="10"/>
  <c r="T3" i="10" s="1"/>
  <c r="H3" i="10"/>
  <c r="Y2" i="10"/>
  <c r="AA2" i="10" s="1"/>
  <c r="R2" i="10"/>
  <c r="T2" i="10" s="1"/>
  <c r="H2" i="10"/>
  <c r="F39" i="9"/>
  <c r="F40" i="9" s="1"/>
  <c r="F38" i="9"/>
  <c r="F37" i="9"/>
  <c r="AA6" i="9"/>
  <c r="Z6" i="9"/>
  <c r="Y6" i="9"/>
  <c r="X6" i="9"/>
  <c r="W6" i="9"/>
  <c r="AA5" i="9"/>
  <c r="Z5" i="9"/>
  <c r="Y5" i="9"/>
  <c r="X5" i="9"/>
  <c r="W5" i="9"/>
  <c r="T4" i="9"/>
  <c r="T3" i="9"/>
  <c r="F3" i="9"/>
  <c r="E3" i="9"/>
  <c r="D3" i="9"/>
  <c r="T2" i="9"/>
  <c r="F2" i="9"/>
  <c r="C3" i="9" s="1"/>
  <c r="AA3" i="8"/>
  <c r="AA4" i="8" s="1"/>
  <c r="Z3" i="8"/>
  <c r="Z4" i="8" s="1"/>
  <c r="Y3" i="8"/>
  <c r="Y4" i="8" s="1"/>
  <c r="X3" i="8"/>
  <c r="X4" i="8" s="1"/>
  <c r="W3" i="8"/>
  <c r="W4" i="8" s="1"/>
  <c r="V3" i="8"/>
  <c r="V4" i="8" s="1"/>
  <c r="U3" i="8"/>
  <c r="U4" i="8" s="1"/>
  <c r="T3" i="8"/>
  <c r="T4" i="8" s="1"/>
  <c r="I3" i="8"/>
  <c r="H3" i="8"/>
  <c r="G3" i="8"/>
  <c r="F3" i="8"/>
  <c r="E3" i="8"/>
  <c r="D3" i="8"/>
  <c r="C3" i="8"/>
  <c r="B3" i="8"/>
  <c r="I2" i="8"/>
  <c r="H2" i="8"/>
  <c r="G2" i="8"/>
  <c r="F2" i="8"/>
  <c r="E2" i="8"/>
  <c r="D2" i="8"/>
  <c r="C2" i="8"/>
  <c r="B2" i="8"/>
  <c r="T6" i="7"/>
  <c r="N6" i="7"/>
  <c r="O6" i="7" s="1"/>
  <c r="Z5" i="7"/>
  <c r="T5" i="7"/>
  <c r="N5" i="7"/>
  <c r="O5" i="7" s="1"/>
  <c r="Z4" i="7"/>
  <c r="T4" i="7"/>
  <c r="N4" i="7"/>
  <c r="O4" i="7" s="1"/>
  <c r="Z3" i="7"/>
  <c r="T3" i="7"/>
  <c r="N3" i="7"/>
  <c r="O3" i="7" s="1"/>
  <c r="Z2" i="7"/>
  <c r="T2" i="7"/>
  <c r="N2" i="7"/>
  <c r="O2" i="7" s="1"/>
  <c r="B3" i="9" l="1"/>
  <c r="B3" i="3"/>
  <c r="F38" i="3" l="1"/>
  <c r="F39" i="3"/>
  <c r="F40" i="3" s="1"/>
  <c r="F37" i="3"/>
  <c r="C3" i="3"/>
  <c r="D3" i="3"/>
  <c r="E3" i="3"/>
  <c r="F3" i="3"/>
  <c r="F2" i="3"/>
  <c r="C3" i="2"/>
  <c r="D3" i="2"/>
  <c r="E3" i="2"/>
  <c r="F3" i="2"/>
  <c r="G3" i="2"/>
  <c r="H3" i="2"/>
  <c r="I3" i="2"/>
  <c r="B3" i="2"/>
  <c r="C2" i="2"/>
  <c r="D2" i="2"/>
  <c r="E2" i="2"/>
  <c r="F2" i="2"/>
  <c r="G2" i="2"/>
  <c r="H2" i="2"/>
  <c r="I2" i="2"/>
  <c r="B2" i="2"/>
</calcChain>
</file>

<file path=xl/sharedStrings.xml><?xml version="1.0" encoding="utf-8"?>
<sst xmlns="http://schemas.openxmlformats.org/spreadsheetml/2006/main" count="443" uniqueCount="139">
  <si>
    <r>
      <t>Salaires</t>
    </r>
    <r>
      <rPr>
        <sz val="10"/>
        <rFont val="Calibri"/>
        <family val="2"/>
      </rPr>
      <t> </t>
    </r>
  </si>
  <si>
    <r>
      <t>Prime à 12 % </t>
    </r>
    <r>
      <rPr>
        <sz val="10"/>
        <rFont val="Calibri"/>
        <family val="2"/>
      </rPr>
      <t> </t>
    </r>
  </si>
  <si>
    <r>
      <t>Prime à 14.5 %</t>
    </r>
    <r>
      <rPr>
        <sz val="10"/>
        <rFont val="Calibri"/>
        <family val="2"/>
      </rPr>
      <t> </t>
    </r>
  </si>
  <si>
    <r>
      <t>Cadres</t>
    </r>
    <r>
      <rPr>
        <sz val="10"/>
        <rFont val="Calibri"/>
        <family val="2"/>
      </rPr>
      <t> </t>
    </r>
  </si>
  <si>
    <r>
      <t>Techniciens / Agent de maitrise</t>
    </r>
    <r>
      <rPr>
        <sz val="10"/>
        <rFont val="Calibri"/>
        <family val="2"/>
      </rPr>
      <t> </t>
    </r>
  </si>
  <si>
    <r>
      <t>Employés</t>
    </r>
    <r>
      <rPr>
        <sz val="10"/>
        <rFont val="Calibri"/>
        <family val="2"/>
      </rPr>
      <t> </t>
    </r>
  </si>
  <si>
    <r>
      <t>Ouvriers</t>
    </r>
    <r>
      <rPr>
        <sz val="10"/>
        <rFont val="Calibri"/>
        <family val="2"/>
      </rPr>
      <t> </t>
    </r>
  </si>
  <si>
    <r>
      <t>Effectif</t>
    </r>
    <r>
      <rPr>
        <sz val="10"/>
        <rFont val="Calibri"/>
        <family val="2"/>
      </rPr>
      <t> </t>
    </r>
  </si>
  <si>
    <r>
      <t>Total</t>
    </r>
    <r>
      <rPr>
        <sz val="10"/>
        <rFont val="Calibri"/>
        <family val="2"/>
      </rPr>
      <t> </t>
    </r>
  </si>
  <si>
    <r>
      <t>Hommes </t>
    </r>
    <r>
      <rPr>
        <sz val="10"/>
        <rFont val="Calibri"/>
        <family val="2"/>
      </rPr>
      <t> </t>
    </r>
  </si>
  <si>
    <r>
      <t>Femmes</t>
    </r>
    <r>
      <rPr>
        <sz val="10"/>
        <rFont val="Calibri"/>
        <family val="2"/>
      </rPr>
      <t> </t>
    </r>
  </si>
  <si>
    <r>
      <t>% de femmes</t>
    </r>
    <r>
      <rPr>
        <sz val="10"/>
        <rFont val="Calibri"/>
        <family val="2"/>
      </rPr>
      <t> </t>
    </r>
  </si>
  <si>
    <t xml:space="preserve">Je choisis ce graphique </t>
  </si>
  <si>
    <t xml:space="preserve">oui </t>
  </si>
  <si>
    <t xml:space="preserve">non </t>
  </si>
  <si>
    <t>Pourquoi ?</t>
  </si>
  <si>
    <t>¨</t>
  </si>
  <si>
    <r>
      <t>HT 
2021</t>
    </r>
    <r>
      <rPr>
        <sz val="11"/>
        <rFont val="Calibri"/>
        <family val="2"/>
      </rPr>
      <t> </t>
    </r>
  </si>
  <si>
    <r>
      <t>HT 
2020</t>
    </r>
    <r>
      <rPr>
        <sz val="11"/>
        <rFont val="Calibri"/>
        <family val="2"/>
      </rPr>
      <t> </t>
    </r>
  </si>
  <si>
    <t>%</t>
  </si>
  <si>
    <r>
      <t>Montant 
de la
variation</t>
    </r>
    <r>
      <rPr>
        <sz val="11"/>
        <rFont val="Calibri"/>
        <family val="2"/>
      </rPr>
      <t> </t>
    </r>
  </si>
  <si>
    <r>
      <t>Montant 
de la
variation</t>
    </r>
    <r>
      <rPr>
        <sz val="14"/>
        <rFont val="Calibri"/>
        <family val="2"/>
      </rPr>
      <t> </t>
    </r>
  </si>
  <si>
    <r>
      <t>HT 
2021</t>
    </r>
    <r>
      <rPr>
        <sz val="14"/>
        <rFont val="Calibri"/>
        <family val="2"/>
      </rPr>
      <t> </t>
    </r>
  </si>
  <si>
    <r>
      <t>Prime à 12 % </t>
    </r>
    <r>
      <rPr>
        <sz val="11"/>
        <rFont val="Calibri"/>
        <family val="2"/>
      </rPr>
      <t> </t>
    </r>
  </si>
  <si>
    <r>
      <t>Salaires</t>
    </r>
    <r>
      <rPr>
        <sz val="12"/>
        <rFont val="Calibri"/>
        <family val="2"/>
      </rPr>
      <t> </t>
    </r>
  </si>
  <si>
    <r>
      <t>Prime à 14,5 %</t>
    </r>
    <r>
      <rPr>
        <sz val="11"/>
        <rFont val="Calibri"/>
        <family val="2"/>
      </rPr>
      <t> </t>
    </r>
  </si>
  <si>
    <r>
      <t>Cadres</t>
    </r>
    <r>
      <rPr>
        <sz val="11"/>
        <rFont val="Calibri"/>
        <family val="2"/>
      </rPr>
      <t> </t>
    </r>
  </si>
  <si>
    <r>
      <t>Techniciens / Agent de maitrise</t>
    </r>
    <r>
      <rPr>
        <sz val="11"/>
        <rFont val="Calibri"/>
        <family val="2"/>
      </rPr>
      <t> </t>
    </r>
  </si>
  <si>
    <r>
      <t>Employés</t>
    </r>
    <r>
      <rPr>
        <sz val="11"/>
        <rFont val="Calibri"/>
        <family val="2"/>
      </rPr>
      <t> </t>
    </r>
  </si>
  <si>
    <r>
      <t>Ouvriers</t>
    </r>
    <r>
      <rPr>
        <sz val="11"/>
        <rFont val="Calibri"/>
        <family val="2"/>
      </rPr>
      <t> </t>
    </r>
  </si>
  <si>
    <r>
      <t>Total</t>
    </r>
    <r>
      <rPr>
        <sz val="11"/>
        <rFont val="Calibri"/>
        <family val="2"/>
      </rPr>
      <t> </t>
    </r>
  </si>
  <si>
    <r>
      <t>Effectif</t>
    </r>
    <r>
      <rPr>
        <sz val="11"/>
        <rFont val="Calibri"/>
        <family val="2"/>
      </rPr>
      <t> </t>
    </r>
  </si>
  <si>
    <r>
      <t>%</t>
    </r>
    <r>
      <rPr>
        <sz val="11"/>
        <rFont val="Calibri"/>
        <family val="2"/>
      </rPr>
      <t> </t>
    </r>
  </si>
  <si>
    <r>
      <t>Effectif</t>
    </r>
    <r>
      <rPr>
        <sz val="12"/>
        <rFont val="Calibri"/>
        <family val="2"/>
      </rPr>
      <t> </t>
    </r>
  </si>
  <si>
    <r>
      <t>%</t>
    </r>
    <r>
      <rPr>
        <sz val="12"/>
        <rFont val="Calibri"/>
        <family val="2"/>
      </rPr>
      <t> </t>
    </r>
  </si>
  <si>
    <r>
      <t>CA* prévisionnel 2021</t>
    </r>
    <r>
      <rPr>
        <sz val="12"/>
        <rFont val="Calibri"/>
        <family val="2"/>
      </rPr>
      <t> </t>
    </r>
  </si>
  <si>
    <t>*CA : Chiffre d'affaires</t>
  </si>
  <si>
    <t>Évolution
%</t>
  </si>
  <si>
    <r>
      <t>CA 2020</t>
    </r>
    <r>
      <rPr>
        <sz val="12"/>
        <rFont val="Calibri"/>
        <family val="2"/>
      </rPr>
      <t> </t>
    </r>
  </si>
  <si>
    <t>Qté 
vendue</t>
  </si>
  <si>
    <t>-9%</t>
  </si>
  <si>
    <t>% d'hommes</t>
  </si>
  <si>
    <t>HT 
2020</t>
  </si>
  <si>
    <t xml:space="preserve">Coefficient </t>
  </si>
  <si>
    <t>HT 2021</t>
  </si>
  <si>
    <t>Taux</t>
  </si>
  <si>
    <t>x</t>
  </si>
  <si>
    <r>
      <rPr>
        <b/>
        <u/>
        <sz val="11"/>
        <color theme="1"/>
        <rFont val="Calibri"/>
        <family val="2"/>
        <scheme val="minor"/>
      </rPr>
      <t>Titre proposé</t>
    </r>
    <r>
      <rPr>
        <sz val="11"/>
        <color theme="1"/>
        <rFont val="Calibri"/>
        <family val="2"/>
        <scheme val="minor"/>
      </rPr>
      <t xml:space="preserve"> :</t>
    </r>
  </si>
  <si>
    <t>COMPARAISON des tarifs 2020 / 2021</t>
  </si>
  <si>
    <t>GRAPHIQUE ADAPTÉ</t>
  </si>
  <si>
    <r>
      <t xml:space="preserve">Car ce graphique permet bien de </t>
    </r>
    <r>
      <rPr>
        <b/>
        <sz val="11"/>
        <color theme="1"/>
        <rFont val="Calibri"/>
        <family val="2"/>
        <scheme val="minor"/>
      </rPr>
      <t>COMPARER</t>
    </r>
    <r>
      <rPr>
        <sz val="11"/>
        <color theme="1"/>
        <rFont val="Calibri"/>
        <family val="2"/>
        <scheme val="minor"/>
      </rPr>
      <t xml:space="preserve"> les prix pour chaque article </t>
    </r>
  </si>
  <si>
    <t xml:space="preserve">Nous visualisons bien le prix 2020 et le prix 2021 pour chaque produit </t>
  </si>
  <si>
    <t xml:space="preserve">MAUVAIS CHOIX DE GRAPHE </t>
  </si>
  <si>
    <t xml:space="preserve">Ce graphique montre une RÉPARTITION. </t>
  </si>
  <si>
    <t>Cette représentation n'exprime rien puisqu'on compare des prix des différents articles par rapport à un total.</t>
  </si>
  <si>
    <t xml:space="preserve"> Ce Graphique est une sucession de prix reliés par une courbe</t>
  </si>
  <si>
    <t>Cette représentation ne représente rien de significatif</t>
  </si>
  <si>
    <r>
      <t>Salaires</t>
    </r>
    <r>
      <rPr>
        <sz val="10"/>
        <rFont val="Calibri"/>
        <family val="2"/>
        <scheme val="minor"/>
      </rPr>
      <t> </t>
    </r>
  </si>
  <si>
    <t>Salaires</t>
  </si>
  <si>
    <r>
      <t>Prime à 12 % </t>
    </r>
    <r>
      <rPr>
        <sz val="10"/>
        <rFont val="Calibri"/>
        <family val="2"/>
        <scheme val="minor"/>
      </rPr>
      <t> </t>
    </r>
  </si>
  <si>
    <t>Taux de cotisation</t>
  </si>
  <si>
    <r>
      <t>Prime à 14.5 %</t>
    </r>
    <r>
      <rPr>
        <sz val="10"/>
        <rFont val="Calibri"/>
        <family val="2"/>
        <scheme val="minor"/>
      </rPr>
      <t> </t>
    </r>
  </si>
  <si>
    <t>Coefficient multiplicateur</t>
  </si>
  <si>
    <t>Montant Cotisation retraite</t>
  </si>
  <si>
    <t xml:space="preserve">Représentation des primes sur salaires </t>
  </si>
  <si>
    <t>Simulation</t>
  </si>
  <si>
    <t>Acceptable mais peu lisible (à retravailler)</t>
  </si>
  <si>
    <t>Ce graphique permet de bien voir la proportion entre le salaire et les simulations de prime 12% et 14,5 %</t>
  </si>
  <si>
    <r>
      <t>On se rend bien compte de la proportionalité entre le salaire et la prime (</t>
    </r>
    <r>
      <rPr>
        <i/>
        <sz val="11"/>
        <color theme="1"/>
        <rFont val="Calibri"/>
        <family val="2"/>
        <scheme val="minor"/>
      </rPr>
      <t>plus le salaire est élevé, plus la prime est élevée</t>
    </r>
    <r>
      <rPr>
        <sz val="11"/>
        <color theme="1"/>
        <rFont val="Calibri"/>
        <family val="2"/>
        <scheme val="minor"/>
      </rPr>
      <t>)</t>
    </r>
  </si>
  <si>
    <t>MAUVAIS CHOIX DE GRAPHE</t>
  </si>
  <si>
    <t>La légende n'apprend rien sur ce qui a voulu être représenté</t>
  </si>
  <si>
    <r>
      <t xml:space="preserve">Le graphique en secteur est inadapté car il ne s'agit pas d'une </t>
    </r>
    <r>
      <rPr>
        <b/>
        <sz val="11"/>
        <color theme="1"/>
        <rFont val="Calibri"/>
        <family val="2"/>
        <scheme val="minor"/>
      </rPr>
      <t>RÉPARTITION</t>
    </r>
  </si>
  <si>
    <t>Accident 2018</t>
  </si>
  <si>
    <t>Accident 2019</t>
  </si>
  <si>
    <t>Taux de variation des accidents</t>
  </si>
  <si>
    <t>Cadres</t>
  </si>
  <si>
    <t>Techniciens / Agent de maitrise</t>
  </si>
  <si>
    <t>Employés</t>
  </si>
  <si>
    <t>Ouvriers</t>
  </si>
  <si>
    <t>Total</t>
  </si>
  <si>
    <t>Service Production</t>
  </si>
  <si>
    <t>Effectif</t>
  </si>
  <si>
    <r>
      <t>%</t>
    </r>
    <r>
      <rPr>
        <sz val="10"/>
        <rFont val="Calibri"/>
        <family val="2"/>
      </rPr>
      <t> </t>
    </r>
  </si>
  <si>
    <t>Services Expédition</t>
  </si>
  <si>
    <t>Hommes</t>
  </si>
  <si>
    <t>Autres services</t>
  </si>
  <si>
    <t>Femmes</t>
  </si>
  <si>
    <t>% de femmes</t>
  </si>
  <si>
    <t>% des hommes</t>
  </si>
  <si>
    <t xml:space="preserve">Ce graphique n'est pas adapté car il relie par une courbe des catégories qui n'ont pas de lien </t>
  </si>
  <si>
    <r>
      <t xml:space="preserve">Ce n'est pas une </t>
    </r>
    <r>
      <rPr>
        <b/>
        <sz val="11"/>
        <color theme="1"/>
        <rFont val="Calibri"/>
        <family val="2"/>
        <scheme val="minor"/>
      </rPr>
      <t>ÉVOLUTION</t>
    </r>
  </si>
  <si>
    <t>Ce graphique repésente le nombre de salariés par catégorie mais aussi le total</t>
  </si>
  <si>
    <t>Ceci est faux puisqu'on ne peut pas comparer le total et les catégories de salariés</t>
  </si>
  <si>
    <t>Répartition des salariés par catégorie</t>
  </si>
  <si>
    <r>
      <t xml:space="preserve">Ce graphique permet de bien visualiser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en fonction de leur catégorie</t>
    </r>
  </si>
  <si>
    <t xml:space="preserve">Les pourcentages ne sont pas les bons (exemple : cadres 4% au lieu de 8%) …. car le total a été selectionné </t>
  </si>
  <si>
    <r>
      <t xml:space="preserve">Ce graphique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des salariés par catégories </t>
    </r>
  </si>
  <si>
    <r>
      <t xml:space="preserve">Or, il semble que l'on veut nous faire représenter les </t>
    </r>
    <r>
      <rPr>
        <b/>
        <sz val="11"/>
        <color theme="1"/>
        <rFont val="Calibri"/>
        <family val="2"/>
        <scheme val="minor"/>
      </rPr>
      <t>PROPORTIONS</t>
    </r>
    <r>
      <rPr>
        <sz val="11"/>
        <color theme="1"/>
        <rFont val="Calibri"/>
        <family val="2"/>
        <scheme val="minor"/>
      </rPr>
      <t xml:space="preserve"> de femmes dans chaque catégorie </t>
    </r>
  </si>
  <si>
    <t>Donc ce graphique est juste, mais ne correspond pas à ce que l'on veut représenter</t>
  </si>
  <si>
    <t xml:space="preserve">Graphique acceptable </t>
  </si>
  <si>
    <t xml:space="preserve">Ce graphique est une COMBINAISON entre les effectifs globaux et les effectifs féminins </t>
  </si>
  <si>
    <r>
      <t xml:space="preserve">La difficulté de lecture est due à des échelles différentes  pour les représentations </t>
    </r>
    <r>
      <rPr>
        <i/>
        <sz val="11"/>
        <color theme="1"/>
        <rFont val="Calibri"/>
        <family val="2"/>
        <scheme val="minor"/>
      </rPr>
      <t>(à gauche et à droite)</t>
    </r>
  </si>
  <si>
    <t>Ce graphique représente les effectifs globaux, féminins et masculins</t>
  </si>
  <si>
    <r>
      <t>Il n'est pas adapté sous forme de courbe puisqu'il n'y a pas d'</t>
    </r>
    <r>
      <rPr>
        <b/>
        <sz val="11"/>
        <color theme="1"/>
        <rFont val="Calibri"/>
        <family val="2"/>
        <scheme val="minor"/>
      </rPr>
      <t>ÉVOLUTION</t>
    </r>
  </si>
  <si>
    <t>Un histogramme empilé auraient été plus adapté</t>
  </si>
  <si>
    <r>
      <t>CA* prévisionnel 
2021</t>
    </r>
    <r>
      <rPr>
        <sz val="12"/>
        <rFont val="Calibri"/>
        <family val="2"/>
      </rPr>
      <t> </t>
    </r>
  </si>
  <si>
    <t>Coef</t>
  </si>
  <si>
    <t>Qtés</t>
  </si>
  <si>
    <t>CA 2020</t>
  </si>
  <si>
    <t>CA 2021</t>
  </si>
  <si>
    <r>
      <rPr>
        <b/>
        <u/>
        <sz val="11"/>
        <rFont val="Calibri"/>
        <family val="2"/>
        <scheme val="minor"/>
      </rPr>
      <t>Titre proposé</t>
    </r>
    <r>
      <rPr>
        <sz val="11"/>
        <rFont val="Calibri"/>
        <family val="2"/>
        <scheme val="minor"/>
      </rPr>
      <t xml:space="preserve"> :</t>
    </r>
  </si>
  <si>
    <t>Évolution du CA 2020/2021</t>
  </si>
  <si>
    <t xml:space="preserve">Ce graphique permet de bien visualiser la progression du CA par produit vendu </t>
  </si>
  <si>
    <r>
      <t xml:space="preserve">Il s'agit d'une </t>
    </r>
    <r>
      <rPr>
        <b/>
        <sz val="11"/>
        <color theme="1"/>
        <rFont val="Calibri"/>
        <family val="2"/>
        <scheme val="minor"/>
      </rPr>
      <t>COMPARAISON</t>
    </r>
    <r>
      <rPr>
        <sz val="11"/>
        <color theme="1"/>
        <rFont val="Calibri"/>
        <family val="2"/>
        <scheme val="minor"/>
      </rPr>
      <t xml:space="preserve"> entre 2 années </t>
    </r>
  </si>
  <si>
    <t xml:space="preserve">Ce graphique ne correspond pas </t>
  </si>
  <si>
    <r>
      <t xml:space="preserve">il représente la </t>
    </r>
    <r>
      <rPr>
        <b/>
        <sz val="11"/>
        <color theme="1"/>
        <rFont val="Calibri"/>
        <family val="2"/>
        <scheme val="minor"/>
      </rPr>
      <t>RÉPARTITION</t>
    </r>
    <r>
      <rPr>
        <sz val="11"/>
        <color theme="1"/>
        <rFont val="Calibri"/>
        <family val="2"/>
        <scheme val="minor"/>
      </rPr>
      <t xml:space="preserve"> du CA en fonction des produits et non une </t>
    </r>
    <r>
      <rPr>
        <b/>
        <sz val="11"/>
        <color theme="1"/>
        <rFont val="Calibri"/>
        <family val="2"/>
        <scheme val="minor"/>
      </rPr>
      <t xml:space="preserve">ÉVOLUTION </t>
    </r>
    <r>
      <rPr>
        <sz val="11"/>
        <color theme="1"/>
        <rFont val="Calibri"/>
        <family val="2"/>
        <scheme val="minor"/>
      </rPr>
      <t>entre 2020 &amp; 2021</t>
    </r>
  </si>
  <si>
    <t xml:space="preserve">Il représente un cumul de CA 2020 &amp; 2021. Il n'est pas adapté puisqu'on veut visualiser </t>
  </si>
  <si>
    <t>l'augmentation entre 2020 &amp; 2021</t>
  </si>
  <si>
    <t>HT  2020</t>
  </si>
  <si>
    <t>Les coffrets</t>
  </si>
  <si>
    <t>Coffret Volume Millions de Cils</t>
  </si>
  <si>
    <t>Coffret Eclat Minute</t>
  </si>
  <si>
    <t>Coffret Vos Essentiels Maquillage</t>
  </si>
  <si>
    <t>Garden Clutch</t>
  </si>
  <si>
    <t>Coffret Hypnôse Drama</t>
  </si>
  <si>
    <t>Coffret Mascara Ceramide Soin Extenseur</t>
  </si>
  <si>
    <t>HT 
2020 </t>
  </si>
  <si>
    <t>Les ongles</t>
  </si>
  <si>
    <t>Vernis brillance eclat</t>
  </si>
  <si>
    <t>Vernis magnet 3d</t>
  </si>
  <si>
    <t>NOCIBE Vernis adhésif</t>
  </si>
  <si>
    <t>Duo brillance eclat</t>
  </si>
  <si>
    <t>Mini color</t>
  </si>
  <si>
    <t>Diorshow Extase</t>
  </si>
  <si>
    <t>Ombre à Paupières Boite Ronde</t>
  </si>
  <si>
    <t>Mascara Volume Effet Faux Cils</t>
  </si>
  <si>
    <t>Crayon Khôl et Contour</t>
  </si>
  <si>
    <t>LES YEUX</t>
  </si>
  <si>
    <t>Les Ongles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</si>
</sst>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0_-;\-* #,##0.00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7030A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0"/>
      <color rgb="FF000000"/>
      <name val="Calibri"/>
      <family val="2"/>
    </font>
    <font>
      <sz val="12"/>
      <name val="Calibri"/>
      <family val="2"/>
    </font>
    <font>
      <b/>
      <sz val="14"/>
      <color rgb="FF00B050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name val="Calibri"/>
      <family val="2"/>
    </font>
    <font>
      <b/>
      <sz val="9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7030A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Times New Roman"/>
      <family val="1"/>
    </font>
    <font>
      <b/>
      <sz val="12"/>
      <color rgb="FF000000"/>
      <name val="Calibri"/>
      <family val="2"/>
    </font>
    <font>
      <b/>
      <sz val="12"/>
      <color rgb="FF6F2F9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Liberation Sans"/>
      <family val="2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left" vertical="center" wrapText="1" indent="3"/>
    </xf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1" fillId="0" borderId="1" xfId="1" applyFont="1" applyBorder="1" applyAlignment="1">
      <alignment vertical="center" wrapText="1"/>
    </xf>
    <xf numFmtId="0" fontId="22" fillId="0" borderId="0" xfId="0" applyFont="1"/>
    <xf numFmtId="0" fontId="24" fillId="3" borderId="1" xfId="0" applyFont="1" applyFill="1" applyBorder="1" applyAlignment="1">
      <alignment horizontal="center" vertical="center" wrapText="1"/>
    </xf>
    <xf numFmtId="43" fontId="0" fillId="0" borderId="0" xfId="3" applyFont="1"/>
    <xf numFmtId="43" fontId="22" fillId="0" borderId="0" xfId="3" applyFont="1"/>
    <xf numFmtId="43" fontId="2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20" fillId="0" borderId="1" xfId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43" fontId="8" fillId="3" borderId="1" xfId="3" applyFont="1" applyFill="1" applyBorder="1" applyAlignment="1">
      <alignment horizontal="center" vertical="center" wrapText="1"/>
    </xf>
    <xf numFmtId="43" fontId="16" fillId="0" borderId="1" xfId="3" applyFont="1" applyBorder="1" applyAlignment="1">
      <alignment horizontal="center" vertical="center" wrapText="1"/>
    </xf>
    <xf numFmtId="44" fontId="15" fillId="3" borderId="1" xfId="3" applyNumberFormat="1" applyFont="1" applyFill="1" applyBorder="1" applyAlignment="1">
      <alignment horizontal="center" vertical="center" wrapText="1"/>
    </xf>
    <xf numFmtId="44" fontId="11" fillId="3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9" fontId="18" fillId="0" borderId="1" xfId="2" applyFont="1" applyBorder="1" applyAlignment="1">
      <alignment horizontal="center" vertical="center" wrapText="1"/>
    </xf>
    <xf numFmtId="9" fontId="18" fillId="0" borderId="1" xfId="2" quotePrefix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9" fontId="9" fillId="0" borderId="1" xfId="2" quotePrefix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 wrapText="1"/>
    </xf>
    <xf numFmtId="9" fontId="9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44" fontId="2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28" fillId="0" borderId="1" xfId="0" applyNumberFormat="1" applyFont="1" applyBorder="1" applyAlignment="1">
      <alignment vertical="center" wrapText="1"/>
    </xf>
    <xf numFmtId="43" fontId="28" fillId="0" borderId="1" xfId="3" applyFont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9" fontId="7" fillId="0" borderId="2" xfId="2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29" fillId="0" borderId="0" xfId="0" applyFont="1"/>
    <xf numFmtId="0" fontId="17" fillId="0" borderId="0" xfId="0" applyFont="1"/>
    <xf numFmtId="0" fontId="30" fillId="0" borderId="0" xfId="0" applyFont="1"/>
    <xf numFmtId="43" fontId="31" fillId="3" borderId="1" xfId="3" applyFont="1" applyFill="1" applyBorder="1" applyAlignment="1">
      <alignment horizontal="center" vertical="center" wrapText="1"/>
    </xf>
    <xf numFmtId="44" fontId="33" fillId="3" borderId="1" xfId="3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 indent="1"/>
    </xf>
    <xf numFmtId="43" fontId="17" fillId="0" borderId="1" xfId="3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43" fontId="35" fillId="0" borderId="1" xfId="3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 wrapText="1" indent="1"/>
    </xf>
    <xf numFmtId="164" fontId="28" fillId="0" borderId="1" xfId="3" applyNumberFormat="1" applyFont="1" applyBorder="1" applyAlignment="1">
      <alignment vertical="center" wrapText="1"/>
    </xf>
    <xf numFmtId="43" fontId="28" fillId="0" borderId="1" xfId="3" applyFont="1" applyBorder="1" applyAlignment="1">
      <alignment horizontal="center" vertical="center" wrapText="1"/>
    </xf>
    <xf numFmtId="0" fontId="13" fillId="0" borderId="0" xfId="0" applyFont="1"/>
    <xf numFmtId="0" fontId="26" fillId="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9" fontId="28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9" fontId="36" fillId="0" borderId="1" xfId="2" applyFont="1" applyBorder="1" applyAlignment="1">
      <alignment horizontal="center" vertical="center" wrapText="1"/>
    </xf>
    <xf numFmtId="9" fontId="37" fillId="0" borderId="1" xfId="2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44" fontId="0" fillId="0" borderId="0" xfId="0" applyNumberFormat="1"/>
    <xf numFmtId="9" fontId="0" fillId="0" borderId="1" xfId="0" applyNumberFormat="1" applyBorder="1" applyAlignment="1">
      <alignment horizontal="center" vertical="center" wrapText="1"/>
    </xf>
    <xf numFmtId="0" fontId="38" fillId="0" borderId="0" xfId="0" applyFont="1"/>
    <xf numFmtId="0" fontId="40" fillId="0" borderId="0" xfId="0" applyFont="1"/>
    <xf numFmtId="0" fontId="41" fillId="0" borderId="1" xfId="0" applyFont="1" applyBorder="1" applyAlignment="1">
      <alignment vertical="center" wrapText="1"/>
    </xf>
    <xf numFmtId="9" fontId="42" fillId="0" borderId="1" xfId="0" applyNumberFormat="1" applyFont="1" applyBorder="1" applyAlignment="1">
      <alignment horizontal="center" vertical="center" wrapText="1"/>
    </xf>
    <xf numFmtId="9" fontId="0" fillId="0" borderId="0" xfId="2" applyFont="1"/>
    <xf numFmtId="0" fontId="0" fillId="0" borderId="1" xfId="0" applyBorder="1"/>
    <xf numFmtId="9" fontId="43" fillId="0" borderId="1" xfId="2" applyFont="1" applyBorder="1"/>
    <xf numFmtId="44" fontId="44" fillId="0" borderId="1" xfId="3" applyNumberFormat="1" applyFont="1" applyBorder="1" applyAlignment="1">
      <alignment horizontal="left" vertical="center" wrapText="1"/>
    </xf>
    <xf numFmtId="9" fontId="10" fillId="0" borderId="1" xfId="2" applyFont="1" applyBorder="1" applyAlignment="1">
      <alignment horizontal="center" vertical="center" wrapText="1"/>
    </xf>
    <xf numFmtId="43" fontId="28" fillId="0" borderId="11" xfId="3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9" fontId="27" fillId="0" borderId="11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3" fontId="41" fillId="0" borderId="1" xfId="3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A-411E-B60E-D0CD3BA02FB8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A-411E-B60E-D0CD3BA0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2-4AFF-899A-3910854B588C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2-4AFF-899A-3910854B588C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2-4AFF-899A-3910854B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9-4746-A886-5B1DD4EBA2BB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9-4746-A886-5B1DD4EBA2BB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9-4746-A886-5B1DD4EB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 CORRIGE'!$A$1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3C-4338-BF07-5FFF2873E95E}"/>
            </c:ext>
          </c:extLst>
        </c:ser>
        <c:ser>
          <c:idx val="1"/>
          <c:order val="1"/>
          <c:tx>
            <c:strRef>
              <c:f>'salaires  CORRIGE'!$A$2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43C-4338-BF07-5FFF2873E95E}"/>
            </c:ext>
          </c:extLst>
        </c:ser>
        <c:ser>
          <c:idx val="2"/>
          <c:order val="2"/>
          <c:tx>
            <c:strRef>
              <c:f>'salaires  CORRIGE'!$A$3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43C-4338-BF07-5FFF2873E9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343C-4338-BF07-5FFF2873E9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343C-4338-BF07-5FFF2873E9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343C-4338-BF07-5FFF2873E9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343C-4338-BF07-5FFF2873E9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343C-4338-BF07-5FFF2873E9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343C-4338-BF07-5FFF2873E9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343C-4338-BF07-5FFF2873E9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 CORRIGE'!$B$3:$I$3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343C-4338-BF07-5FFF2873E9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6C-4C1F-A0FF-3F42D5F53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6C-4C1F-A0FF-3F42D5F53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6C-4C1F-A0FF-3F42D5F53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6C-4C1F-A0FF-3F42D5F53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76C-4C1F-A0FF-3F42D5F53B4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6C-4C1F-A0FF-3F42D5F53B42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6C-4C1F-A0FF-3F42D5F53B42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C-4C1F-A0FF-3F42D5F53B42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C-4C1F-A0FF-3F42D5F53B42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C-4C1F-A0FF-3F42D5F53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C1F-A0FF-3F42D5F53B4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salariés!$A$3</c:f>
              <c:strCache>
                <c:ptCount val="1"/>
                <c:pt idx="0">
                  <c:v>% 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salariés!$B$1:$F$1</c:f>
              <c:strCache>
                <c:ptCount val="5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  <c:pt idx="4">
                  <c:v>Total </c:v>
                </c:pt>
              </c:strCache>
            </c:strRef>
          </c:cat>
          <c:val>
            <c:numRef>
              <c:f>salariés!$B$3:$F$3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24</c:v>
                </c:pt>
                <c:pt idx="3">
                  <c:v>48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5-4586-AF73-E116318C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salariés!$A$2</c:f>
              <c:strCache>
                <c:ptCount val="1"/>
                <c:pt idx="0">
                  <c:v>Effectif 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salariés!$B$1:$E$1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salariés!$B$2:$E$2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1-44C4-8106-A49394B38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9-4541-AFB5-E39F8164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C3-48A9-8F0E-4A3F8C3457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C3-48A9-8F0E-4A3F8C3457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C3-48A9-8F0E-4A3F8C3457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BC3-48A9-8F0E-4A3F8C3457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0-4BD7-B674-D5EDC1C70A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strRef>
              <c:f>salariés!$A$37</c:f>
              <c:strCache>
                <c:ptCount val="1"/>
                <c:pt idx="0">
                  <c:v>Effectif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salariés!$B$37:$E$37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A-4A1F-AE84-3A6F400B24B6}"/>
            </c:ext>
          </c:extLst>
        </c:ser>
        <c:ser>
          <c:idx val="1"/>
          <c:order val="1"/>
          <c:tx>
            <c:strRef>
              <c:f>salariés!$A$38</c:f>
              <c:strCache>
                <c:ptCount val="1"/>
                <c:pt idx="0">
                  <c:v>Hommes  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A-4A1F-AE84-3A6F400B24B6}"/>
            </c:ext>
          </c:extLst>
        </c:ser>
        <c:ser>
          <c:idx val="2"/>
          <c:order val="2"/>
          <c:tx>
            <c:strRef>
              <c:f>salariés!$A$39</c:f>
              <c:strCache>
                <c:ptCount val="1"/>
                <c:pt idx="0">
                  <c:v>Femmes 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salariés!$B$36:$E$36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salariés!$B$39:$E$39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A-4A1F-AE84-3A6F400B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2721192109052"/>
          <c:y val="0.14306158091382781"/>
          <c:w val="0.58479322049553184"/>
          <c:h val="0.85585655812310402"/>
        </c:manualLayout>
      </c:layout>
      <c:pieChart>
        <c:varyColors val="1"/>
        <c:ser>
          <c:idx val="0"/>
          <c:order val="0"/>
          <c:tx>
            <c:v>% 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61-413E-862B-3F6F2D53C1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61-413E-862B-3F6F2D53C1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61-413E-862B-3F6F2D53C1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361-413E-862B-3F6F2D53C1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361-413E-862B-3F6F2D53C17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361-413E-862B-3F6F2D53C175}"/>
                </c:ext>
              </c:extLst>
            </c:dLbl>
            <c:dLbl>
              <c:idx val="1"/>
              <c:layout>
                <c:manualLayout>
                  <c:x val="5.278576981396387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69877079148096"/>
                      <c:h val="0.366380934014141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61-413E-862B-3F6F2D53C175}"/>
                </c:ext>
              </c:extLst>
            </c:dLbl>
            <c:dLbl>
              <c:idx val="2"/>
              <c:layout>
                <c:manualLayout>
                  <c:x val="-0.1720430107526881"/>
                  <c:y val="8.583694854829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1-413E-862B-3F6F2D53C175}"/>
                </c:ext>
              </c:extLst>
            </c:dLbl>
            <c:dLbl>
              <c:idx val="3"/>
              <c:layout>
                <c:manualLayout>
                  <c:x val="-0.1759530791788857"/>
                  <c:y val="-0.20028621327935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1-413E-862B-3F6F2D53C175}"/>
                </c:ext>
              </c:extLst>
            </c:dLbl>
            <c:dLbl>
              <c:idx val="4"/>
              <c:layout>
                <c:manualLayout>
                  <c:x val="0.17595307917888564"/>
                  <c:y val="5.72246323655311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1-413E-862B-3F6F2D53C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  <c:pt idx="4">
                <c:v>Total </c:v>
              </c:pt>
            </c:strLit>
          </c:cat>
          <c:val>
            <c:numLit>
              <c:formatCode>General</c:formatCode>
              <c:ptCount val="5"/>
              <c:pt idx="0">
                <c:v>8</c:v>
              </c:pt>
              <c:pt idx="1">
                <c:v>20</c:v>
              </c:pt>
              <c:pt idx="2">
                <c:v>24</c:v>
              </c:pt>
              <c:pt idx="3">
                <c:v>48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A-0361-413E-862B-3F6F2D53C17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6507-4882-8C4C-E4BB8E903657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07-4882-8C4C-E4BB8E903657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7-4882-8C4C-E4BB8E903657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7-4882-8C4C-E4BB8E903657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7-4882-8C4C-E4BB8E903657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7-4882-8C4C-E4BB8E903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07-4882-8C4C-E4BB8E903657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6507-4882-8C4C-E4BB8E903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6507-4882-8C4C-E4BB8E903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6507-4882-8C4C-E4BB8E9036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6507-4882-8C4C-E4BB8E9036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6507-4882-8C4C-E4BB8E9036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6507-4882-8C4C-E4BB8E9036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07-4882-8C4C-E4BB8E90365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sideWall>
    <c:backWall>
      <c:thickness val="0"/>
      <c:spPr>
        <a:noFill/>
        <a:ln>
          <a:solidFill>
            <a:schemeClr val="accent1"/>
          </a:solidFill>
        </a:ln>
        <a:effectLst/>
        <a:sp3d>
          <a:contourClr>
            <a:schemeClr val="accent1"/>
          </a:contourClr>
        </a:sp3d>
      </c:spPr>
    </c:backWall>
    <c:plotArea>
      <c:layout>
        <c:manualLayout>
          <c:layoutTarget val="inner"/>
          <c:xMode val="edge"/>
          <c:yMode val="edge"/>
          <c:x val="0.13713573204924187"/>
          <c:y val="0.15742854061050587"/>
          <c:w val="0.85236551313438758"/>
          <c:h val="0.54188415127354361"/>
        </c:manualLayout>
      </c:layout>
      <c:bar3DChart>
        <c:barDir val="col"/>
        <c:grouping val="clustered"/>
        <c:varyColors val="0"/>
        <c:ser>
          <c:idx val="0"/>
          <c:order val="0"/>
          <c:tx>
            <c:v>% </c:v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Lit>
              <c:ptCount val="5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  <c:pt idx="4">
                <c:v>Total </c:v>
              </c:pt>
            </c:strLit>
          </c:cat>
          <c:val>
            <c:numLit>
              <c:formatCode>General</c:formatCode>
              <c:ptCount val="5"/>
              <c:pt idx="0">
                <c:v>8</c:v>
              </c:pt>
              <c:pt idx="1">
                <c:v>20</c:v>
              </c:pt>
              <c:pt idx="2">
                <c:v>24</c:v>
              </c:pt>
              <c:pt idx="3">
                <c:v>48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F406-497B-963C-64432EC61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89940600"/>
        <c:axId val="489938960"/>
        <c:axId val="0"/>
      </c:bar3DChart>
      <c:catAx>
        <c:axId val="4899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38960"/>
        <c:crosses val="autoZero"/>
        <c:auto val="1"/>
        <c:lblAlgn val="ctr"/>
        <c:lblOffset val="100"/>
        <c:noMultiLvlLbl val="0"/>
      </c:catAx>
      <c:valAx>
        <c:axId val="489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94060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6644327226088E-2"/>
          <c:y val="9.5719057845042102E-2"/>
          <c:w val="0.90286351706036749"/>
          <c:h val="0.72155401029416777"/>
        </c:manualLayout>
      </c:layout>
      <c:lineChart>
        <c:grouping val="standard"/>
        <c:varyColors val="0"/>
        <c:ser>
          <c:idx val="0"/>
          <c:order val="0"/>
          <c:tx>
            <c:v>Effectif 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F2-4376-93BB-0836AAE48F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783128"/>
        <c:axId val="519786408"/>
      </c:lineChart>
      <c:catAx>
        <c:axId val="5197831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6408"/>
        <c:crosses val="autoZero"/>
        <c:auto val="1"/>
        <c:lblAlgn val="ctr"/>
        <c:lblOffset val="100"/>
        <c:noMultiLvlLbl val="0"/>
      </c:catAx>
      <c:valAx>
        <c:axId val="51978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8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4.1666666666666664E-2"/>
          <c:w val="0.86060192475940511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v>Effectif 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000-4A1A-9C2F-90963959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96576"/>
        <c:axId val="519802480"/>
      </c:barChart>
      <c:lineChart>
        <c:grouping val="standard"/>
        <c:varyColors val="0"/>
        <c:ser>
          <c:idx val="1"/>
          <c:order val="1"/>
          <c:tx>
            <c:v>Femmes 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00-4A1A-9C2F-90963959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93296"/>
        <c:axId val="519801496"/>
      </c:lineChart>
      <c:catAx>
        <c:axId val="519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802480"/>
        <c:crosses val="autoZero"/>
        <c:auto val="1"/>
        <c:lblAlgn val="ctr"/>
        <c:lblOffset val="100"/>
        <c:noMultiLvlLbl val="0"/>
      </c:catAx>
      <c:valAx>
        <c:axId val="51980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6576"/>
        <c:crosses val="autoZero"/>
        <c:crossBetween val="between"/>
      </c:valAx>
      <c:valAx>
        <c:axId val="5198014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793296"/>
        <c:crosses val="max"/>
        <c:crossBetween val="between"/>
      </c:valAx>
      <c:catAx>
        <c:axId val="51979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980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2169907333016"/>
          <c:y val="0.87667307537789707"/>
          <c:w val="0.44514435695538057"/>
          <c:h val="9.5138065480722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Effectif 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5F-4DD5-B44D-35C83CC9C7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5F-4DD5-B44D-35C83CC9C7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5F-4DD5-B44D-35C83CC9C7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5F-4DD5-B44D-35C83CC9C7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8-BB5F-4DD5-B44D-35C83CC9C7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8250955881069"/>
          <c:y val="0.26513287414788805"/>
          <c:w val="0.89661749044118932"/>
          <c:h val="0.53583354187498455"/>
        </c:manualLayout>
      </c:layout>
      <c:lineChart>
        <c:grouping val="standard"/>
        <c:varyColors val="0"/>
        <c:ser>
          <c:idx val="0"/>
          <c:order val="0"/>
          <c:tx>
            <c:v>Effectif 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FB-437B-8E76-65444F49D0D7}"/>
            </c:ext>
          </c:extLst>
        </c:ser>
        <c:ser>
          <c:idx val="1"/>
          <c:order val="1"/>
          <c:tx>
            <c:v>Hommes  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FB-437B-8E76-65444F49D0D7}"/>
            </c:ext>
          </c:extLst>
        </c:ser>
        <c:ser>
          <c:idx val="2"/>
          <c:order val="2"/>
          <c:tx>
            <c:v>Femmes 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4"/>
              <c:pt idx="0">
                <c:v>Cadres </c:v>
              </c:pt>
              <c:pt idx="1">
                <c:v>Techniciens / Agent de maitrise </c:v>
              </c:pt>
              <c:pt idx="2">
                <c:v>Employés </c:v>
              </c:pt>
              <c:pt idx="3">
                <c:v>Ouvriers 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FB-437B-8E76-65444F4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626136"/>
        <c:axId val="364624496"/>
      </c:lineChart>
      <c:catAx>
        <c:axId val="364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4496"/>
        <c:crosses val="autoZero"/>
        <c:auto val="1"/>
        <c:lblAlgn val="ctr"/>
        <c:lblOffset val="100"/>
        <c:noMultiLvlLbl val="0"/>
      </c:catAx>
      <c:valAx>
        <c:axId val="36462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salariés par </a:t>
            </a:r>
          </a:p>
          <a:p>
            <a:pPr>
              <a:defRPr/>
            </a:pPr>
            <a:r>
              <a:rPr lang="en-US"/>
              <a:t>Catégorie &amp; </a:t>
            </a:r>
            <a:r>
              <a:rPr lang="en-US" baseline="0"/>
              <a:t>par Sexe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'SALARIÉS CORRIGÉ'!$A$38</c:f>
              <c:strCache>
                <c:ptCount val="1"/>
                <c:pt idx="0">
                  <c:v>Hommes 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CORRIGÉ'!$B$38:$E$38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0-423E-9F79-D71F68891055}"/>
            </c:ext>
          </c:extLst>
        </c:ser>
        <c:ser>
          <c:idx val="1"/>
          <c:order val="1"/>
          <c:tx>
            <c:strRef>
              <c:f>'SALARIÉS CORRIGÉ'!$A$39</c:f>
              <c:strCache>
                <c:ptCount val="1"/>
                <c:pt idx="0">
                  <c:v>Femmes </c:v>
                </c:pt>
              </c:strCache>
            </c:strRef>
          </c:tx>
          <c:spPr>
            <a:solidFill>
              <a:srgbClr val="F54D89"/>
            </a:solidFill>
            <a:ln>
              <a:noFill/>
            </a:ln>
            <a:effectLst/>
          </c:spPr>
          <c:invertIfNegative val="0"/>
          <c:cat>
            <c:strRef>
              <c:f>'SALARIÉS CORRIGÉ'!$B$36:$E$36</c:f>
              <c:strCache>
                <c:ptCount val="4"/>
                <c:pt idx="0">
                  <c:v>Cadres </c:v>
                </c:pt>
                <c:pt idx="1">
                  <c:v>Techniciens / Agent de maitrise </c:v>
                </c:pt>
                <c:pt idx="2">
                  <c:v>Employés </c:v>
                </c:pt>
                <c:pt idx="3">
                  <c:v>Ouvriers </c:v>
                </c:pt>
              </c:strCache>
            </c:strRef>
          </c:cat>
          <c:val>
            <c:numRef>
              <c:f>'SALARIÉS CORRIGÉ'!$B$39:$E$39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0-423E-9F79-D71F6889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61760"/>
        <c:axId val="391962088"/>
      </c:barChart>
      <c:catAx>
        <c:axId val="3919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2088"/>
        <c:crosses val="autoZero"/>
        <c:auto val="1"/>
        <c:lblAlgn val="ctr"/>
        <c:lblOffset val="100"/>
        <c:noMultiLvlLbl val="0"/>
      </c:catAx>
      <c:valAx>
        <c:axId val="3919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E-4375-9F68-78AF3E275F22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9288</c:v>
                </c:pt>
                <c:pt idx="1">
                  <c:v>6504.9600000000009</c:v>
                </c:pt>
                <c:pt idx="2">
                  <c:v>5775.3</c:v>
                </c:pt>
                <c:pt idx="3">
                  <c:v>25736.700000000004</c:v>
                </c:pt>
                <c:pt idx="4">
                  <c:v>17509.21</c:v>
                </c:pt>
                <c:pt idx="5">
                  <c:v>4832.8280000000004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E-4375-9F68-78AF3E27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9-4D21-B449-A07F6876C786}"/>
            </c:ext>
          </c:extLst>
        </c:ser>
        <c:ser>
          <c:idx val="1"/>
          <c:order val="1"/>
          <c:tx>
            <c:strRef>
              <c:f>'chiffre d''affaires 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'!$F$2:$F$7</c:f>
              <c:numCache>
                <c:formatCode>_("€"* #,##0.00_);_("€"* \(#,##0.00\);_("€"* "-"??_);_(@_)</c:formatCode>
                <c:ptCount val="6"/>
                <c:pt idx="0">
                  <c:v>9288</c:v>
                </c:pt>
                <c:pt idx="1">
                  <c:v>6504.9600000000009</c:v>
                </c:pt>
                <c:pt idx="2">
                  <c:v>5775.3</c:v>
                </c:pt>
                <c:pt idx="3">
                  <c:v>25736.700000000004</c:v>
                </c:pt>
                <c:pt idx="4">
                  <c:v>17509.21</c:v>
                </c:pt>
                <c:pt idx="5">
                  <c:v>4832.8280000000004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9-4D21-B449-A07F6876C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6E-4958-8130-47389C0E4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36E-4958-8130-47389C0E4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36E-4958-8130-47389C0E4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36E-4958-8130-47389C0E4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36E-4958-8130-47389C0E4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36E-4958-8130-47389C0E4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3-4284-95E2-F21122E2F6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064327032835"/>
          <c:y val="5.1462125373863153E-2"/>
          <c:w val="0.78533573928258971"/>
          <c:h val="0.63405803441236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1-453A-A274-2660D156FBF0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'chiffre d''affaires 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9288</c:v>
                </c:pt>
                <c:pt idx="1">
                  <c:v>6504.9600000000009</c:v>
                </c:pt>
                <c:pt idx="2">
                  <c:v>5775.3</c:v>
                </c:pt>
                <c:pt idx="3">
                  <c:v>25736.700000000004</c:v>
                </c:pt>
                <c:pt idx="4">
                  <c:v>17509.21</c:v>
                </c:pt>
                <c:pt idx="5">
                  <c:v>4832.8280000000004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1-453A-A274-2660D156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509920"/>
        <c:axId val="366510248"/>
      </c:barChart>
      <c:catAx>
        <c:axId val="3665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0248"/>
        <c:crosses val="autoZero"/>
        <c:auto val="1"/>
        <c:lblAlgn val="ctr"/>
        <c:lblOffset val="100"/>
        <c:noMultiLvlLbl val="0"/>
      </c:catAx>
      <c:valAx>
        <c:axId val="3665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0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24822173641072"/>
          <c:y val="4.5735701641945931E-2"/>
          <c:w val="0.50228795234792545"/>
          <c:h val="0.32790770921076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5-466A-B6D3-5D37C6051EC9}"/>
            </c:ext>
          </c:extLst>
        </c:ser>
        <c:ser>
          <c:idx val="1"/>
          <c:order val="1"/>
          <c:tx>
            <c:strRef>
              <c:f>'Tarifs 2020 2021'!$E$1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5-466A-B6D3-5D37C6051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7326941275199"/>
          <c:y val="3.183905453708983E-2"/>
          <c:w val="0.80082108784021044"/>
          <c:h val="0.70860977989788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C-4B83-A35A-EEA159DCF1B8}"/>
            </c:ext>
          </c:extLst>
        </c:ser>
        <c:ser>
          <c:idx val="1"/>
          <c:order val="1"/>
          <c:tx>
            <c:strRef>
              <c:f>'chiffre d''affaires  CORRIGE'!$F$1</c:f>
              <c:strCache>
                <c:ptCount val="1"/>
                <c:pt idx="0">
                  <c:v>CA* prévisionnel 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'chiffre d''affaires 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 CORRIGE'!$F$2:$F$7</c:f>
              <c:numCache>
                <c:formatCode>_("€"* #,##0.00_);_("€"* \(#,##0.00\);_("€"* "-"??_);_(@_)</c:formatCode>
                <c:ptCount val="6"/>
                <c:pt idx="0">
                  <c:v>9288</c:v>
                </c:pt>
                <c:pt idx="1">
                  <c:v>6504.9600000000009</c:v>
                </c:pt>
                <c:pt idx="2">
                  <c:v>5775.3</c:v>
                </c:pt>
                <c:pt idx="3">
                  <c:v>25736.700000000004</c:v>
                </c:pt>
                <c:pt idx="4">
                  <c:v>17509.21</c:v>
                </c:pt>
                <c:pt idx="5">
                  <c:v>4832.8280000000004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C-4B83-A35A-EEA159DCF1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03739040"/>
        <c:axId val="303742976"/>
      </c:barChart>
      <c:catAx>
        <c:axId val="3037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42976"/>
        <c:crosses val="autoZero"/>
        <c:auto val="1"/>
        <c:lblAlgn val="ctr"/>
        <c:lblOffset val="100"/>
        <c:noMultiLvlLbl val="0"/>
      </c:catAx>
      <c:valAx>
        <c:axId val="3037429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39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89003755482942"/>
          <c:y val="3.4409902245572645E-2"/>
          <c:w val="0.43136798376393426"/>
          <c:h val="0.2696561793052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1499295978988E-2"/>
          <c:y val="0.10303863176374446"/>
          <c:w val="0.51909623797025373"/>
          <c:h val="0.86516039661708954"/>
        </c:manualLayout>
      </c:layout>
      <c:doughnutChart>
        <c:varyColors val="1"/>
        <c:ser>
          <c:idx val="0"/>
          <c:order val="0"/>
          <c:tx>
            <c:strRef>
              <c:f>'chiffre d''affaires  CORRIGE'!$D$1</c:f>
              <c:strCache>
                <c:ptCount val="1"/>
                <c:pt idx="0">
                  <c:v>CA 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07-466D-8631-3752C91310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07-466D-8631-3752C91310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07-466D-8631-3752C91310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07-466D-8631-3752C91310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07-466D-8631-3752C91310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07-466D-8631-3752C913108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'chiffre d''affaires 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'chiffre d''affaires  CORRIGE'!$D$2:$D$7</c:f>
              <c:numCache>
                <c:formatCode>_("€"* #,##0.00_);_("€"* \(#,##0.00\);_("€"* "-"??_);_(@_)</c:formatCode>
                <c:ptCount val="6"/>
                <c:pt idx="0">
                  <c:v>7740</c:v>
                </c:pt>
                <c:pt idx="1">
                  <c:v>5808</c:v>
                </c:pt>
                <c:pt idx="2">
                  <c:v>5347.5</c:v>
                </c:pt>
                <c:pt idx="3">
                  <c:v>23397.000000000004</c:v>
                </c:pt>
                <c:pt idx="4">
                  <c:v>15225.4</c:v>
                </c:pt>
                <c:pt idx="5">
                  <c:v>5310.8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07-466D-8631-3752C91310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08045977011496"/>
          <c:y val="0.11920968212306796"/>
          <c:w val="0.32045967171105755"/>
          <c:h val="0.770839895013123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15573053368329"/>
          <c:y val="0.22263888888888889"/>
          <c:w val="0.82898862642169724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1-4317-8681-C6F4EB709645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1-4317-8681-C6F4EB70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147648"/>
        <c:axId val="369146992"/>
      </c:barChart>
      <c:catAx>
        <c:axId val="3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6992"/>
        <c:crosses val="autoZero"/>
        <c:auto val="1"/>
        <c:lblAlgn val="ctr"/>
        <c:lblOffset val="100"/>
        <c:noMultiLvlLbl val="0"/>
      </c:catAx>
      <c:valAx>
        <c:axId val="3691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000889666223519"/>
          <c:w val="1"/>
          <c:h val="0.81953929443402573"/>
        </c:manualLayout>
      </c:layout>
      <c:pie3DChart>
        <c:varyColors val="1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518E-4204-822A-46A41826B3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518E-4204-822A-46A41826B3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518E-4204-822A-46A41826B3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518E-4204-822A-46A41826B3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518E-4204-822A-46A41826B3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518E-4204-822A-46A41826B30D}"/>
              </c:ext>
            </c:extLst>
          </c:dPt>
          <c:dLbls>
            <c:dLbl>
              <c:idx val="0"/>
              <c:layout>
                <c:manualLayout>
                  <c:x val="-7.2290249433106579E-2"/>
                  <c:y val="1.2381836344187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88952571404765"/>
                      <c:h val="0.1775556809348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8E-4204-822A-46A41826B30D}"/>
                </c:ext>
              </c:extLst>
            </c:dLbl>
            <c:dLbl>
              <c:idx val="1"/>
              <c:layout>
                <c:manualLayout>
                  <c:x val="-4.4844394450693666E-2"/>
                  <c:y val="-8.20569331945434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E-4204-822A-46A41826B30D}"/>
                </c:ext>
              </c:extLst>
            </c:dLbl>
            <c:dLbl>
              <c:idx val="2"/>
              <c:layout>
                <c:manualLayout>
                  <c:x val="-6.8017926330637246E-2"/>
                  <c:y val="8.46116128660978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E-4204-822A-46A41826B30D}"/>
                </c:ext>
              </c:extLst>
            </c:dLbl>
            <c:dLbl>
              <c:idx val="4"/>
              <c:layout>
                <c:manualLayout>
                  <c:x val="0.23899345915093947"/>
                  <c:y val="-0.1503434819311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8E-4204-822A-46A41826B30D}"/>
                </c:ext>
              </c:extLst>
            </c:dLbl>
            <c:dLbl>
              <c:idx val="5"/>
              <c:layout>
                <c:manualLayout>
                  <c:x val="1.8944774760297763E-2"/>
                  <c:y val="4.233535828313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8E-4204-822A-46A41826B3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8E-4204-822A-46A41826B30D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518E-4204-822A-46A41826B3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518E-4204-822A-46A41826B3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518E-4204-822A-46A41826B3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518E-4204-822A-46A41826B3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518E-4204-822A-46A41826B3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518E-4204-822A-46A41826B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18E-4204-822A-46A41826B30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percentStacked"/>
        <c:varyColors val="0"/>
        <c:ser>
          <c:idx val="0"/>
          <c:order val="0"/>
          <c:tx>
            <c:strRef>
              <c:f>'Tarifs 2020 2021 CORRIGE'!$B$1</c:f>
              <c:strCache>
                <c:ptCount val="1"/>
                <c:pt idx="0">
                  <c:v>HT 
2020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CORRIGE'!$B$2:$B$7</c:f>
              <c:numCache>
                <c:formatCode>_("€"* #,##0.00_);_("€"* \(#,##0.00\);_("€"* "-"??_);_(@_)</c:formatCode>
                <c:ptCount val="6"/>
                <c:pt idx="0">
                  <c:v>17.2</c:v>
                </c:pt>
                <c:pt idx="1">
                  <c:v>26.4</c:v>
                </c:pt>
                <c:pt idx="2">
                  <c:v>15.5</c:v>
                </c:pt>
                <c:pt idx="3">
                  <c:v>70.900000000000006</c:v>
                </c:pt>
                <c:pt idx="4">
                  <c:v>28.3</c:v>
                </c:pt>
                <c:pt idx="5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0-48A7-9362-265650B8A16B}"/>
            </c:ext>
          </c:extLst>
        </c:ser>
        <c:ser>
          <c:idx val="1"/>
          <c:order val="1"/>
          <c:tx>
            <c:strRef>
              <c:f>'Tarifs 2020 2021 CORRIGE'!$E$1</c:f>
              <c:strCache>
                <c:ptCount val="1"/>
                <c:pt idx="0">
                  <c:v>HT 
2021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'Tarifs 2020 2021 CORRIGE'!$A$2:$A$7</c:f>
              <c:strCache>
                <c:ptCount val="6"/>
                <c:pt idx="0">
                  <c:v>Coffret Volume Millions de Cils</c:v>
                </c:pt>
                <c:pt idx="1">
                  <c:v>Coffret Eclat Minute</c:v>
                </c:pt>
                <c:pt idx="2">
                  <c:v>Coffret Vos Essentiels Maquillage</c:v>
                </c:pt>
                <c:pt idx="3">
                  <c:v>Garden Clutch</c:v>
                </c:pt>
                <c:pt idx="4">
                  <c:v>Coffret Hypnôse Drama</c:v>
                </c:pt>
                <c:pt idx="5">
                  <c:v>Coffret Mascara Ceramide Soin Extenseur</c:v>
                </c:pt>
              </c:strCache>
            </c:strRef>
          </c:cat>
          <c:val>
            <c:numRef>
              <c:f>'Tarifs 2020 2021 CORRIGE'!$E$2:$E$7</c:f>
              <c:numCache>
                <c:formatCode>_("€"* #,##0.00_);_("€"* \(#,##0.00\);_("€"* "-"??_);_(@_)</c:formatCode>
                <c:ptCount val="6"/>
                <c:pt idx="0">
                  <c:v>18.231999999999999</c:v>
                </c:pt>
                <c:pt idx="1">
                  <c:v>27.983999999999998</c:v>
                </c:pt>
                <c:pt idx="2">
                  <c:v>16.43</c:v>
                </c:pt>
                <c:pt idx="3">
                  <c:v>76.572000000000003</c:v>
                </c:pt>
                <c:pt idx="4">
                  <c:v>30.564</c:v>
                </c:pt>
                <c:pt idx="5">
                  <c:v>28.43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0-48A7-9362-265650B8A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3896"/>
        <c:axId val="483244224"/>
      </c:lineChart>
      <c:catAx>
        <c:axId val="4832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4224"/>
        <c:crosses val="autoZero"/>
        <c:auto val="1"/>
        <c:lblAlgn val="ctr"/>
        <c:lblOffset val="100"/>
        <c:noMultiLvlLbl val="0"/>
      </c:catAx>
      <c:valAx>
        <c:axId val="4832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4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8705161854761E-2"/>
          <c:y val="8.3750000000000005E-2"/>
          <c:w val="0.89019685039370078"/>
          <c:h val="0.6149843248760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F-45B8-B234-1488CCB46FBC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F-45B8-B234-1488CCB46FBC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F-45B8-B234-1488CCB4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302608"/>
        <c:axId val="483298672"/>
      </c:barChart>
      <c:catAx>
        <c:axId val="48330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298672"/>
        <c:crosses val="autoZero"/>
        <c:auto val="1"/>
        <c:lblAlgn val="ctr"/>
        <c:lblOffset val="100"/>
        <c:noMultiLvlLbl val="0"/>
      </c:catAx>
      <c:valAx>
        <c:axId val="48329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0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0314960629922"/>
          <c:y val="0.16650517643627877"/>
          <c:w val="0.87119685039370076"/>
          <c:h val="0.61498432487605714"/>
        </c:manualLayout>
      </c:layout>
      <c:areaChart>
        <c:grouping val="stacked"/>
        <c:varyColors val="0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6D4-81B1-25903DD5AD3A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C-46D4-81B1-25903DD5AD3A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C-46D4-81B1-25903DD5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4208"/>
        <c:axId val="369151912"/>
      </c:areaChart>
      <c:catAx>
        <c:axId val="369154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1912"/>
        <c:crosses val="autoZero"/>
        <c:auto val="1"/>
        <c:lblAlgn val="ctr"/>
        <c:lblOffset val="100"/>
        <c:noMultiLvlLbl val="0"/>
      </c:catAx>
      <c:valAx>
        <c:axId val="36915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15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'salaires '!$A$1</c:f>
              <c:strCache>
                <c:ptCount val="1"/>
                <c:pt idx="0">
                  <c:v> Salaires 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'!$B$1:$I$1</c:f>
              <c:numCache>
                <c:formatCode>_("€"* #,##0.00_);_("€"* \(#,##0.00\);_("€"* "-"??_);_(@_)</c:formatCode>
                <c:ptCount val="8"/>
                <c:pt idx="0">
                  <c:v>990</c:v>
                </c:pt>
                <c:pt idx="1">
                  <c:v>1650</c:v>
                </c:pt>
                <c:pt idx="2">
                  <c:v>1880</c:v>
                </c:pt>
                <c:pt idx="3">
                  <c:v>1960</c:v>
                </c:pt>
                <c:pt idx="4">
                  <c:v>2180</c:v>
                </c:pt>
                <c:pt idx="5">
                  <c:v>2660</c:v>
                </c:pt>
                <c:pt idx="6">
                  <c:v>3890</c:v>
                </c:pt>
                <c:pt idx="7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3-4ABD-9BDA-EAFE6869975B}"/>
            </c:ext>
          </c:extLst>
        </c:ser>
        <c:ser>
          <c:idx val="1"/>
          <c:order val="1"/>
          <c:tx>
            <c:strRef>
              <c:f>'salaires '!$A$2</c:f>
              <c:strCache>
                <c:ptCount val="1"/>
                <c:pt idx="0">
                  <c:v>Prime à 12 % 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'!$B$2:$I$2</c:f>
              <c:numCache>
                <c:formatCode>_(* #,##0.00_);_(* \(#,##0.00\);_(* "-"??_);_(@_)</c:formatCode>
                <c:ptCount val="8"/>
                <c:pt idx="0">
                  <c:v>118.8</c:v>
                </c:pt>
                <c:pt idx="1">
                  <c:v>198</c:v>
                </c:pt>
                <c:pt idx="2">
                  <c:v>225.6</c:v>
                </c:pt>
                <c:pt idx="3">
                  <c:v>235.2</c:v>
                </c:pt>
                <c:pt idx="4">
                  <c:v>261.59999999999997</c:v>
                </c:pt>
                <c:pt idx="5">
                  <c:v>319.2</c:v>
                </c:pt>
                <c:pt idx="6">
                  <c:v>466.79999999999995</c:v>
                </c:pt>
                <c:pt idx="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3-4ABD-9BDA-EAFE6869975B}"/>
            </c:ext>
          </c:extLst>
        </c:ser>
        <c:ser>
          <c:idx val="2"/>
          <c:order val="2"/>
          <c:tx>
            <c:strRef>
              <c:f>'salaires '!$A$3</c:f>
              <c:strCache>
                <c:ptCount val="1"/>
                <c:pt idx="0">
                  <c:v>Prime à 14.5 %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278-43DE-9BA7-CA9608BA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278-43DE-9BA7-CA9608BA7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278-43DE-9BA7-CA9608BA70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278-43DE-9BA7-CA9608BA70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278-43DE-9BA7-CA9608BA70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278-43DE-9BA7-CA9608BA70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278-43DE-9BA7-CA9608BA70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278-43DE-9BA7-CA9608BA70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'salaires '!$B$3:$I$3</c:f>
              <c:numCache>
                <c:formatCode>_(* #,##0.00_);_(* \(#,##0.00\);_(* "-"??_);_(@_)</c:formatCode>
                <c:ptCount val="8"/>
                <c:pt idx="0">
                  <c:v>143.54999999999998</c:v>
                </c:pt>
                <c:pt idx="1">
                  <c:v>239.24999999999997</c:v>
                </c:pt>
                <c:pt idx="2">
                  <c:v>272.59999999999997</c:v>
                </c:pt>
                <c:pt idx="3">
                  <c:v>284.2</c:v>
                </c:pt>
                <c:pt idx="4">
                  <c:v>316.09999999999997</c:v>
                </c:pt>
                <c:pt idx="5">
                  <c:v>385.7</c:v>
                </c:pt>
                <c:pt idx="6">
                  <c:v>564.04999999999995</c:v>
                </c:pt>
                <c:pt idx="7">
                  <c:v>688.75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3-4ABD-9BDA-EAFE686997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28A5EDB-D266-4C4B-AB94-1F155266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5664026-43A8-4222-B580-7C7D8ADE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271DC07-3501-4E13-B2F3-D63B8823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52387</xdr:rowOff>
    </xdr:from>
    <xdr:to>
      <xdr:col>3</xdr:col>
      <xdr:colOff>438150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FAE5210-750D-4A6B-AFA5-19592D247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38099</xdr:rowOff>
    </xdr:from>
    <xdr:to>
      <xdr:col>3</xdr:col>
      <xdr:colOff>352424</xdr:colOff>
      <xdr:row>36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397AF87-8193-4E3F-8053-596D034E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92392</xdr:colOff>
      <xdr:row>38</xdr:row>
      <xdr:rowOff>16192</xdr:rowOff>
    </xdr:from>
    <xdr:to>
      <xdr:col>3</xdr:col>
      <xdr:colOff>400050</xdr:colOff>
      <xdr:row>52</xdr:row>
      <xdr:rowOff>92392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F268F9E-0ADB-4E2B-B964-BFBDCBFA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383D63A-41B2-455B-97BA-678269662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90820BB-604F-4CBE-BA3D-FDA9D1344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0287F7C-6C9C-4296-85B2-895288A1F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176212</xdr:rowOff>
    </xdr:from>
    <xdr:to>
      <xdr:col>5</xdr:col>
      <xdr:colOff>342900</xdr:colOff>
      <xdr:row>16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E030D87-2F4C-4895-A744-E4A1C90FA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23813</xdr:rowOff>
    </xdr:from>
    <xdr:to>
      <xdr:col>5</xdr:col>
      <xdr:colOff>361950</xdr:colOff>
      <xdr:row>29</xdr:row>
      <xdr:rowOff>142876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7CCAA50-2BA1-49E3-85E1-81E18D7AB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61912</xdr:rowOff>
    </xdr:from>
    <xdr:to>
      <xdr:col>5</xdr:col>
      <xdr:colOff>371475</xdr:colOff>
      <xdr:row>43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CF40DAB-001F-492E-AD20-3AADD4D19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95251</xdr:rowOff>
    </xdr:from>
    <xdr:to>
      <xdr:col>4</xdr:col>
      <xdr:colOff>219075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2D7625-922E-479B-9F47-5603AD478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10</xdr:row>
      <xdr:rowOff>209550</xdr:rowOff>
    </xdr:from>
    <xdr:to>
      <xdr:col>4</xdr:col>
      <xdr:colOff>723900</xdr:colOff>
      <xdr:row>19</xdr:row>
      <xdr:rowOff>133349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2BFFF0B-B9B0-4E54-8194-BBFC49DAF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</xdr:row>
      <xdr:rowOff>95248</xdr:rowOff>
    </xdr:from>
    <xdr:to>
      <xdr:col>4</xdr:col>
      <xdr:colOff>600075</xdr:colOff>
      <xdr:row>9</xdr:row>
      <xdr:rowOff>171449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37A5389-138F-416E-B90E-709487564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11EFE5F-F675-414C-9933-D2CE9DA3C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F7EFC8C-034A-42B1-B10F-7123ACC70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140970</xdr:colOff>
      <xdr:row>65</xdr:row>
      <xdr:rowOff>163830</xdr:rowOff>
    </xdr:from>
    <xdr:to>
      <xdr:col>4</xdr:col>
      <xdr:colOff>682625</xdr:colOff>
      <xdr:row>78</xdr:row>
      <xdr:rowOff>152400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3F0724CE-6767-44B8-9155-A77185266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95251</xdr:rowOff>
    </xdr:from>
    <xdr:to>
      <xdr:col>4</xdr:col>
      <xdr:colOff>219075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F727D6-BB89-4826-A21A-D2B00F6D8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10</xdr:row>
      <xdr:rowOff>66676</xdr:rowOff>
    </xdr:from>
    <xdr:to>
      <xdr:col>4</xdr:col>
      <xdr:colOff>723901</xdr:colOff>
      <xdr:row>19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AE64285-5437-4956-A900-E37BB92C9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</xdr:row>
      <xdr:rowOff>95248</xdr:rowOff>
    </xdr:from>
    <xdr:to>
      <xdr:col>4</xdr:col>
      <xdr:colOff>600075</xdr:colOff>
      <xdr:row>9</xdr:row>
      <xdr:rowOff>171449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396880A-EE69-4264-9B49-B5C104E8A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52</xdr:row>
      <xdr:rowOff>33337</xdr:rowOff>
    </xdr:from>
    <xdr:to>
      <xdr:col>4</xdr:col>
      <xdr:colOff>742950</xdr:colOff>
      <xdr:row>64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98BE444-ABD3-4716-8BF5-B6369BEF9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40</xdr:row>
      <xdr:rowOff>80963</xdr:rowOff>
    </xdr:from>
    <xdr:to>
      <xdr:col>4</xdr:col>
      <xdr:colOff>314325</xdr:colOff>
      <xdr:row>51</xdr:row>
      <xdr:rowOff>38101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AA851CF-65C4-453A-A384-BCBF18B1A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65</xdr:row>
      <xdr:rowOff>161925</xdr:rowOff>
    </xdr:from>
    <xdr:to>
      <xdr:col>5</xdr:col>
      <xdr:colOff>85726</xdr:colOff>
      <xdr:row>78</xdr:row>
      <xdr:rowOff>152400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1533543-9BBB-4751-8BD6-9F2ADEBDA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</xdr:colOff>
      <xdr:row>81</xdr:row>
      <xdr:rowOff>8572</xdr:rowOff>
    </xdr:from>
    <xdr:to>
      <xdr:col>6</xdr:col>
      <xdr:colOff>46672</xdr:colOff>
      <xdr:row>95</xdr:row>
      <xdr:rowOff>75247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9C4EA5B0-82C2-40C2-AB2A-6EF67AA68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F4EBFA-3AC1-4FB7-9854-3FC742F4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B3A5E76-6919-4255-8332-E1613B306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5EF88CE5-BC35-42D4-844D-EF93CE738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104774</xdr:rowOff>
    </xdr:from>
    <xdr:to>
      <xdr:col>4</xdr:col>
      <xdr:colOff>247650</xdr:colOff>
      <xdr:row>39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8D39C90-FCEE-4D01-A10E-B1232F083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100012</xdr:rowOff>
    </xdr:from>
    <xdr:to>
      <xdr:col>4</xdr:col>
      <xdr:colOff>495300</xdr:colOff>
      <xdr:row>19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E9B8855-AFEB-42D7-B01D-153C10045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19</xdr:row>
      <xdr:rowOff>42861</xdr:rowOff>
    </xdr:from>
    <xdr:to>
      <xdr:col>4</xdr:col>
      <xdr:colOff>152400</xdr:colOff>
      <xdr:row>30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215AAB-6B97-4DEC-B104-EA3CFAB44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EDD3-AD45-48B3-9E29-EB958AE6FB7D}">
  <sheetPr>
    <tabColor theme="5" tint="-0.499984740745262"/>
    <pageSetUpPr fitToPage="1"/>
  </sheetPr>
  <dimension ref="A1:F178"/>
  <sheetViews>
    <sheetView showGridLines="0" tabSelected="1" view="pageBreakPreview" zoomScale="80" zoomScaleNormal="100" zoomScaleSheetLayoutView="80" workbookViewId="0">
      <selection activeCell="J10" sqref="J10"/>
    </sheetView>
  </sheetViews>
  <sheetFormatPr baseColWidth="10" defaultRowHeight="14.4" x14ac:dyDescent="0.3"/>
  <cols>
    <col min="1" max="1" width="34.5546875" customWidth="1"/>
    <col min="2" max="2" width="16.109375" style="2" customWidth="1"/>
    <col min="3" max="3" width="12.88671875" style="3" customWidth="1"/>
    <col min="4" max="4" width="16.109375" style="3" customWidth="1"/>
    <col min="5" max="5" width="15.21875" style="2" customWidth="1"/>
    <col min="6" max="6" width="6.6640625" customWidth="1"/>
  </cols>
  <sheetData>
    <row r="1" spans="1:6" ht="52.8" customHeight="1" x14ac:dyDescent="0.3">
      <c r="A1" s="20" t="s">
        <v>119</v>
      </c>
      <c r="B1" s="11" t="s">
        <v>18</v>
      </c>
      <c r="C1" s="11" t="s">
        <v>19</v>
      </c>
      <c r="D1" s="11" t="s">
        <v>20</v>
      </c>
      <c r="E1" s="11" t="s">
        <v>17</v>
      </c>
    </row>
    <row r="2" spans="1:6" ht="19.95" customHeight="1" x14ac:dyDescent="0.3">
      <c r="A2" s="12" t="s">
        <v>120</v>
      </c>
      <c r="B2" s="117">
        <v>17.2</v>
      </c>
      <c r="C2" s="14">
        <v>0.06</v>
      </c>
      <c r="D2" s="15">
        <f t="shared" ref="D2:D7" si="0">B2*C2</f>
        <v>1.032</v>
      </c>
      <c r="E2" s="16">
        <f>B2+D2</f>
        <v>18.231999999999999</v>
      </c>
    </row>
    <row r="3" spans="1:6" ht="19.95" customHeight="1" x14ac:dyDescent="0.3">
      <c r="A3" s="12" t="s">
        <v>121</v>
      </c>
      <c r="B3" s="117">
        <v>26.4</v>
      </c>
      <c r="C3" s="14">
        <v>0.06</v>
      </c>
      <c r="D3" s="15">
        <f t="shared" si="0"/>
        <v>1.5839999999999999</v>
      </c>
      <c r="E3" s="16">
        <f>B3+D3</f>
        <v>27.983999999999998</v>
      </c>
    </row>
    <row r="4" spans="1:6" ht="19.95" customHeight="1" x14ac:dyDescent="0.3">
      <c r="A4" s="12" t="s">
        <v>122</v>
      </c>
      <c r="B4" s="117">
        <v>15.5</v>
      </c>
      <c r="C4" s="14">
        <v>0.06</v>
      </c>
      <c r="D4" s="15">
        <f t="shared" si="0"/>
        <v>0.92999999999999994</v>
      </c>
      <c r="E4" s="16">
        <f>B4+D4</f>
        <v>16.43</v>
      </c>
    </row>
    <row r="5" spans="1:6" ht="19.95" customHeight="1" x14ac:dyDescent="0.3">
      <c r="A5" s="12" t="s">
        <v>123</v>
      </c>
      <c r="B5" s="117">
        <v>70.900000000000006</v>
      </c>
      <c r="C5" s="14">
        <v>0.08</v>
      </c>
      <c r="D5" s="15">
        <f t="shared" si="0"/>
        <v>5.6720000000000006</v>
      </c>
      <c r="E5" s="16">
        <f>B5+D5</f>
        <v>76.572000000000003</v>
      </c>
    </row>
    <row r="6" spans="1:6" ht="19.95" customHeight="1" x14ac:dyDescent="0.3">
      <c r="A6" s="12" t="s">
        <v>124</v>
      </c>
      <c r="B6" s="117">
        <v>28.3</v>
      </c>
      <c r="C6" s="14">
        <v>0.08</v>
      </c>
      <c r="D6" s="15">
        <f t="shared" si="0"/>
        <v>2.2640000000000002</v>
      </c>
      <c r="E6" s="16">
        <f>B6+D6</f>
        <v>30.564</v>
      </c>
    </row>
    <row r="7" spans="1:6" ht="19.95" customHeight="1" x14ac:dyDescent="0.3">
      <c r="A7" s="12" t="s">
        <v>125</v>
      </c>
      <c r="B7" s="117">
        <v>28.4</v>
      </c>
      <c r="C7" s="45">
        <v>-0.03</v>
      </c>
      <c r="D7" s="15">
        <f t="shared" si="0"/>
        <v>-0.85199999999999998</v>
      </c>
      <c r="E7" s="16">
        <f>B7-C7</f>
        <v>28.43</v>
      </c>
    </row>
    <row r="10" spans="1:6" ht="30" customHeight="1" x14ac:dyDescent="0.3">
      <c r="D10" s="127" t="s">
        <v>12</v>
      </c>
      <c r="E10" s="127"/>
      <c r="F10" s="46"/>
    </row>
    <row r="11" spans="1:6" x14ac:dyDescent="0.3">
      <c r="E11" s="43"/>
      <c r="F11" s="43"/>
    </row>
    <row r="12" spans="1:6" x14ac:dyDescent="0.3">
      <c r="D12" s="4" t="s">
        <v>16</v>
      </c>
      <c r="E12" s="43" t="s">
        <v>13</v>
      </c>
    </row>
    <row r="13" spans="1:6" x14ac:dyDescent="0.3">
      <c r="D13" s="4" t="s">
        <v>16</v>
      </c>
      <c r="E13" s="43" t="s">
        <v>14</v>
      </c>
    </row>
    <row r="14" spans="1:6" x14ac:dyDescent="0.3">
      <c r="E14" s="43"/>
      <c r="F14" s="43"/>
    </row>
    <row r="15" spans="1:6" x14ac:dyDescent="0.3">
      <c r="E15" s="43"/>
      <c r="F15" s="43"/>
    </row>
    <row r="16" spans="1:6" x14ac:dyDescent="0.3">
      <c r="D16" s="128" t="s">
        <v>15</v>
      </c>
      <c r="E16" s="128"/>
      <c r="F16" s="40"/>
    </row>
    <row r="17" spans="4:6" x14ac:dyDescent="0.3">
      <c r="E17" s="43"/>
      <c r="F17" s="43"/>
    </row>
    <row r="26" spans="4:6" ht="14.4" customHeight="1" x14ac:dyDescent="0.3">
      <c r="D26" s="127" t="s">
        <v>12</v>
      </c>
      <c r="E26" s="127"/>
      <c r="F26" s="44"/>
    </row>
    <row r="27" spans="4:6" x14ac:dyDescent="0.3">
      <c r="E27" s="41"/>
      <c r="F27" s="42"/>
    </row>
    <row r="28" spans="4:6" x14ac:dyDescent="0.3">
      <c r="D28" s="4" t="s">
        <v>16</v>
      </c>
      <c r="E28" s="41" t="s">
        <v>13</v>
      </c>
    </row>
    <row r="29" spans="4:6" x14ac:dyDescent="0.3">
      <c r="D29" s="4" t="s">
        <v>16</v>
      </c>
      <c r="E29" s="41" t="s">
        <v>14</v>
      </c>
    </row>
    <row r="30" spans="4:6" x14ac:dyDescent="0.3">
      <c r="E30" s="41"/>
      <c r="F30" s="42"/>
    </row>
    <row r="31" spans="4:6" x14ac:dyDescent="0.3">
      <c r="E31" s="41"/>
      <c r="F31" s="42"/>
    </row>
    <row r="32" spans="4:6" x14ac:dyDescent="0.3">
      <c r="D32" s="128" t="s">
        <v>15</v>
      </c>
      <c r="E32" s="128"/>
      <c r="F32" s="40"/>
    </row>
    <row r="33" spans="4:6" x14ac:dyDescent="0.3">
      <c r="E33" s="41"/>
      <c r="F33" s="42"/>
    </row>
    <row r="34" spans="4:6" x14ac:dyDescent="0.3">
      <c r="E34" s="41"/>
      <c r="F34" s="42"/>
    </row>
    <row r="35" spans="4:6" x14ac:dyDescent="0.3">
      <c r="E35" s="41"/>
      <c r="F35" s="42"/>
    </row>
    <row r="36" spans="4:6" x14ac:dyDescent="0.3">
      <c r="E36" s="41"/>
      <c r="F36" s="42"/>
    </row>
    <row r="37" spans="4:6" x14ac:dyDescent="0.3">
      <c r="E37" s="41"/>
      <c r="F37" s="42"/>
    </row>
    <row r="38" spans="4:6" x14ac:dyDescent="0.3">
      <c r="E38" s="41"/>
      <c r="F38" s="42"/>
    </row>
    <row r="39" spans="4:6" x14ac:dyDescent="0.3">
      <c r="E39" s="41"/>
      <c r="F39" s="42"/>
    </row>
    <row r="40" spans="4:6" ht="28.8" customHeight="1" x14ac:dyDescent="0.3">
      <c r="D40" s="127" t="s">
        <v>12</v>
      </c>
      <c r="E40" s="127"/>
      <c r="F40" s="44"/>
    </row>
    <row r="41" spans="4:6" x14ac:dyDescent="0.3">
      <c r="E41" s="41"/>
      <c r="F41" s="42"/>
    </row>
    <row r="42" spans="4:6" x14ac:dyDescent="0.3">
      <c r="D42" s="4" t="s">
        <v>16</v>
      </c>
      <c r="E42" s="41" t="s">
        <v>13</v>
      </c>
    </row>
    <row r="43" spans="4:6" x14ac:dyDescent="0.3">
      <c r="D43" s="4" t="s">
        <v>16</v>
      </c>
      <c r="E43" s="41" t="s">
        <v>14</v>
      </c>
    </row>
    <row r="44" spans="4:6" ht="14.4" customHeight="1" x14ac:dyDescent="0.3">
      <c r="E44" s="41"/>
      <c r="F44" s="42"/>
    </row>
    <row r="45" spans="4:6" x14ac:dyDescent="0.3">
      <c r="E45" s="41"/>
      <c r="F45" s="42"/>
    </row>
    <row r="46" spans="4:6" x14ac:dyDescent="0.3">
      <c r="D46" s="128" t="s">
        <v>15</v>
      </c>
      <c r="E46" s="128"/>
      <c r="F46" s="47"/>
    </row>
    <row r="51" spans="5:6" x14ac:dyDescent="0.3">
      <c r="E51" s="41"/>
      <c r="F51" s="42"/>
    </row>
    <row r="52" spans="5:6" x14ac:dyDescent="0.3">
      <c r="E52" s="41"/>
      <c r="F52" s="42"/>
    </row>
    <row r="53" spans="5:6" x14ac:dyDescent="0.3">
      <c r="E53" s="41"/>
      <c r="F53" s="42"/>
    </row>
    <row r="54" spans="5:6" x14ac:dyDescent="0.3">
      <c r="E54" s="41"/>
      <c r="F54" s="42"/>
    </row>
    <row r="55" spans="5:6" x14ac:dyDescent="0.3">
      <c r="E55" s="41"/>
      <c r="F55" s="42"/>
    </row>
    <row r="56" spans="5:6" x14ac:dyDescent="0.3">
      <c r="E56" s="41"/>
      <c r="F56" s="42"/>
    </row>
    <row r="57" spans="5:6" x14ac:dyDescent="0.3">
      <c r="E57" s="41"/>
      <c r="F57" s="42"/>
    </row>
    <row r="58" spans="5:6" x14ac:dyDescent="0.3">
      <c r="E58" s="41"/>
      <c r="F58" s="42"/>
    </row>
    <row r="59" spans="5:6" x14ac:dyDescent="0.3">
      <c r="E59" s="41"/>
      <c r="F59" s="42"/>
    </row>
    <row r="60" spans="5:6" x14ac:dyDescent="0.3">
      <c r="E60" s="41"/>
      <c r="F60" s="42"/>
    </row>
    <row r="61" spans="5:6" x14ac:dyDescent="0.3">
      <c r="E61" s="41"/>
      <c r="F61" s="42"/>
    </row>
    <row r="62" spans="5:6" x14ac:dyDescent="0.3">
      <c r="E62" s="41"/>
      <c r="F62" s="42"/>
    </row>
    <row r="63" spans="5:6" x14ac:dyDescent="0.3">
      <c r="E63" s="41"/>
      <c r="F63" s="42"/>
    </row>
    <row r="64" spans="5:6" x14ac:dyDescent="0.3">
      <c r="E64" s="41"/>
      <c r="F64" s="42"/>
    </row>
    <row r="65" spans="5:6" x14ac:dyDescent="0.3">
      <c r="E65" s="41"/>
      <c r="F65" s="42"/>
    </row>
    <row r="66" spans="5:6" x14ac:dyDescent="0.3">
      <c r="E66" s="41"/>
      <c r="F66" s="42"/>
    </row>
    <row r="67" spans="5:6" x14ac:dyDescent="0.3">
      <c r="E67" s="41"/>
      <c r="F67" s="42"/>
    </row>
    <row r="68" spans="5:6" x14ac:dyDescent="0.3">
      <c r="E68" s="41"/>
      <c r="F68" s="42"/>
    </row>
    <row r="69" spans="5:6" x14ac:dyDescent="0.3">
      <c r="E69" s="41"/>
      <c r="F69" s="42"/>
    </row>
    <row r="70" spans="5:6" x14ac:dyDescent="0.3">
      <c r="E70" s="41"/>
      <c r="F70" s="42"/>
    </row>
    <row r="71" spans="5:6" x14ac:dyDescent="0.3">
      <c r="E71" s="41"/>
      <c r="F71" s="42"/>
    </row>
    <row r="72" spans="5:6" x14ac:dyDescent="0.3">
      <c r="E72" s="41"/>
      <c r="F72" s="42"/>
    </row>
    <row r="73" spans="5:6" x14ac:dyDescent="0.3">
      <c r="E73" s="41"/>
      <c r="F73" s="42"/>
    </row>
    <row r="74" spans="5:6" x14ac:dyDescent="0.3">
      <c r="E74" s="41"/>
      <c r="F74" s="42"/>
    </row>
    <row r="75" spans="5:6" x14ac:dyDescent="0.3">
      <c r="E75" s="41"/>
      <c r="F75" s="42"/>
    </row>
    <row r="76" spans="5:6" x14ac:dyDescent="0.3">
      <c r="E76" s="41"/>
      <c r="F76" s="42"/>
    </row>
    <row r="77" spans="5:6" x14ac:dyDescent="0.3">
      <c r="E77" s="41"/>
      <c r="F77" s="42"/>
    </row>
    <row r="78" spans="5:6" x14ac:dyDescent="0.3">
      <c r="E78" s="41"/>
      <c r="F78" s="42"/>
    </row>
    <row r="79" spans="5:6" x14ac:dyDescent="0.3">
      <c r="E79" s="41"/>
      <c r="F79" s="42"/>
    </row>
    <row r="80" spans="5:6" x14ac:dyDescent="0.3">
      <c r="E80" s="41"/>
      <c r="F80" s="42"/>
    </row>
    <row r="81" spans="5:6" x14ac:dyDescent="0.3">
      <c r="E81" s="41"/>
      <c r="F81" s="42"/>
    </row>
    <row r="82" spans="5:6" x14ac:dyDescent="0.3">
      <c r="E82" s="41"/>
      <c r="F82" s="42"/>
    </row>
    <row r="83" spans="5:6" x14ac:dyDescent="0.3">
      <c r="E83" s="41"/>
      <c r="F83" s="42"/>
    </row>
    <row r="84" spans="5:6" x14ac:dyDescent="0.3">
      <c r="E84" s="41"/>
      <c r="F84" s="42"/>
    </row>
    <row r="85" spans="5:6" x14ac:dyDescent="0.3">
      <c r="E85" s="41"/>
      <c r="F85" s="42"/>
    </row>
    <row r="86" spans="5:6" x14ac:dyDescent="0.3">
      <c r="E86" s="41"/>
      <c r="F86" s="42"/>
    </row>
    <row r="87" spans="5:6" x14ac:dyDescent="0.3">
      <c r="E87" s="41"/>
      <c r="F87" s="42"/>
    </row>
    <row r="88" spans="5:6" x14ac:dyDescent="0.3">
      <c r="E88" s="41"/>
      <c r="F88" s="42"/>
    </row>
    <row r="89" spans="5:6" x14ac:dyDescent="0.3">
      <c r="E89" s="41"/>
      <c r="F89" s="42"/>
    </row>
    <row r="90" spans="5:6" x14ac:dyDescent="0.3">
      <c r="E90" s="41"/>
      <c r="F90" s="42"/>
    </row>
    <row r="91" spans="5:6" x14ac:dyDescent="0.3">
      <c r="E91" s="41"/>
      <c r="F91" s="42"/>
    </row>
    <row r="92" spans="5:6" x14ac:dyDescent="0.3">
      <c r="E92" s="41"/>
      <c r="F92" s="42"/>
    </row>
    <row r="93" spans="5:6" x14ac:dyDescent="0.3">
      <c r="E93" s="41"/>
      <c r="F93" s="42"/>
    </row>
    <row r="94" spans="5:6" x14ac:dyDescent="0.3">
      <c r="E94" s="41"/>
      <c r="F94" s="42"/>
    </row>
    <row r="95" spans="5:6" x14ac:dyDescent="0.3">
      <c r="E95" s="41"/>
      <c r="F95" s="42"/>
    </row>
    <row r="96" spans="5:6" x14ac:dyDescent="0.3">
      <c r="E96" s="41"/>
      <c r="F96" s="42"/>
    </row>
    <row r="97" spans="5:6" x14ac:dyDescent="0.3">
      <c r="E97" s="41"/>
      <c r="F97" s="42"/>
    </row>
    <row r="98" spans="5:6" x14ac:dyDescent="0.3">
      <c r="E98" s="41"/>
      <c r="F98" s="42"/>
    </row>
    <row r="99" spans="5:6" x14ac:dyDescent="0.3">
      <c r="E99" s="41"/>
      <c r="F99" s="42"/>
    </row>
    <row r="100" spans="5:6" x14ac:dyDescent="0.3">
      <c r="E100" s="41"/>
      <c r="F100" s="42"/>
    </row>
    <row r="101" spans="5:6" x14ac:dyDescent="0.3">
      <c r="E101" s="41"/>
      <c r="F101" s="42"/>
    </row>
    <row r="102" spans="5:6" x14ac:dyDescent="0.3">
      <c r="E102" s="41"/>
      <c r="F102" s="42"/>
    </row>
    <row r="103" spans="5:6" x14ac:dyDescent="0.3">
      <c r="E103" s="41"/>
      <c r="F103" s="42"/>
    </row>
    <row r="104" spans="5:6" x14ac:dyDescent="0.3">
      <c r="E104" s="41"/>
      <c r="F104" s="42"/>
    </row>
    <row r="105" spans="5:6" x14ac:dyDescent="0.3">
      <c r="E105" s="41"/>
      <c r="F105" s="42"/>
    </row>
    <row r="106" spans="5:6" x14ac:dyDescent="0.3">
      <c r="E106" s="41"/>
      <c r="F106" s="42"/>
    </row>
    <row r="107" spans="5:6" x14ac:dyDescent="0.3">
      <c r="E107" s="41"/>
      <c r="F107" s="42"/>
    </row>
    <row r="108" spans="5:6" x14ac:dyDescent="0.3">
      <c r="E108" s="41"/>
      <c r="F108" s="42"/>
    </row>
    <row r="109" spans="5:6" x14ac:dyDescent="0.3">
      <c r="E109" s="41"/>
      <c r="F109" s="42"/>
    </row>
    <row r="110" spans="5:6" x14ac:dyDescent="0.3">
      <c r="E110" s="41"/>
      <c r="F110" s="42"/>
    </row>
    <row r="111" spans="5:6" x14ac:dyDescent="0.3">
      <c r="E111" s="41"/>
      <c r="F111" s="42"/>
    </row>
    <row r="112" spans="5:6" x14ac:dyDescent="0.3">
      <c r="E112" s="41"/>
      <c r="F112" s="42"/>
    </row>
    <row r="113" spans="5:6" x14ac:dyDescent="0.3">
      <c r="E113" s="41"/>
      <c r="F113" s="42"/>
    </row>
    <row r="114" spans="5:6" x14ac:dyDescent="0.3">
      <c r="E114" s="41"/>
      <c r="F114" s="42"/>
    </row>
    <row r="115" spans="5:6" x14ac:dyDescent="0.3">
      <c r="E115" s="41"/>
      <c r="F115" s="42"/>
    </row>
    <row r="116" spans="5:6" x14ac:dyDescent="0.3">
      <c r="E116" s="41"/>
      <c r="F116" s="42"/>
    </row>
    <row r="117" spans="5:6" x14ac:dyDescent="0.3">
      <c r="E117" s="41"/>
      <c r="F117" s="42"/>
    </row>
    <row r="118" spans="5:6" x14ac:dyDescent="0.3">
      <c r="E118" s="41"/>
      <c r="F118" s="42"/>
    </row>
    <row r="119" spans="5:6" x14ac:dyDescent="0.3">
      <c r="E119" s="41"/>
      <c r="F119" s="42"/>
    </row>
    <row r="120" spans="5:6" x14ac:dyDescent="0.3">
      <c r="E120" s="41"/>
      <c r="F120" s="42"/>
    </row>
    <row r="121" spans="5:6" x14ac:dyDescent="0.3">
      <c r="E121" s="41"/>
      <c r="F121" s="42"/>
    </row>
    <row r="122" spans="5:6" x14ac:dyDescent="0.3">
      <c r="E122" s="41"/>
      <c r="F122" s="42"/>
    </row>
    <row r="123" spans="5:6" x14ac:dyDescent="0.3">
      <c r="E123" s="41"/>
      <c r="F123" s="42"/>
    </row>
    <row r="124" spans="5:6" x14ac:dyDescent="0.3">
      <c r="E124" s="41"/>
      <c r="F124" s="42"/>
    </row>
    <row r="125" spans="5:6" x14ac:dyDescent="0.3">
      <c r="E125" s="41"/>
      <c r="F125" s="42"/>
    </row>
    <row r="126" spans="5:6" x14ac:dyDescent="0.3">
      <c r="E126" s="41"/>
      <c r="F126" s="42"/>
    </row>
    <row r="127" spans="5:6" x14ac:dyDescent="0.3">
      <c r="E127" s="41"/>
      <c r="F127" s="42"/>
    </row>
    <row r="128" spans="5:6" x14ac:dyDescent="0.3">
      <c r="E128" s="41"/>
      <c r="F128" s="42"/>
    </row>
    <row r="129" spans="5:6" x14ac:dyDescent="0.3">
      <c r="E129" s="41"/>
      <c r="F129" s="42"/>
    </row>
    <row r="130" spans="5:6" x14ac:dyDescent="0.3">
      <c r="E130" s="41"/>
      <c r="F130" s="42"/>
    </row>
    <row r="131" spans="5:6" x14ac:dyDescent="0.3">
      <c r="E131" s="41"/>
      <c r="F131" s="42"/>
    </row>
    <row r="132" spans="5:6" x14ac:dyDescent="0.3">
      <c r="E132" s="41"/>
      <c r="F132" s="42"/>
    </row>
    <row r="133" spans="5:6" x14ac:dyDescent="0.3">
      <c r="E133" s="41"/>
      <c r="F133" s="42"/>
    </row>
    <row r="134" spans="5:6" x14ac:dyDescent="0.3">
      <c r="E134" s="41"/>
      <c r="F134" s="42"/>
    </row>
    <row r="135" spans="5:6" x14ac:dyDescent="0.3">
      <c r="E135" s="41"/>
      <c r="F135" s="42"/>
    </row>
    <row r="136" spans="5:6" x14ac:dyDescent="0.3">
      <c r="E136" s="41"/>
      <c r="F136" s="42"/>
    </row>
    <row r="137" spans="5:6" x14ac:dyDescent="0.3">
      <c r="E137" s="41"/>
      <c r="F137" s="42"/>
    </row>
    <row r="138" spans="5:6" x14ac:dyDescent="0.3">
      <c r="E138" s="41"/>
      <c r="F138" s="42"/>
    </row>
    <row r="139" spans="5:6" x14ac:dyDescent="0.3">
      <c r="E139" s="41"/>
      <c r="F139" s="42"/>
    </row>
    <row r="140" spans="5:6" x14ac:dyDescent="0.3">
      <c r="E140" s="41"/>
      <c r="F140" s="42"/>
    </row>
    <row r="141" spans="5:6" x14ac:dyDescent="0.3">
      <c r="E141" s="41"/>
      <c r="F141" s="42"/>
    </row>
    <row r="142" spans="5:6" x14ac:dyDescent="0.3">
      <c r="E142" s="41"/>
      <c r="F142" s="42"/>
    </row>
    <row r="143" spans="5:6" x14ac:dyDescent="0.3">
      <c r="E143" s="41"/>
      <c r="F143" s="42"/>
    </row>
    <row r="144" spans="5:6" x14ac:dyDescent="0.3">
      <c r="E144" s="41"/>
      <c r="F144" s="42"/>
    </row>
    <row r="145" spans="5:6" x14ac:dyDescent="0.3">
      <c r="E145" s="41"/>
      <c r="F145" s="42"/>
    </row>
    <row r="146" spans="5:6" x14ac:dyDescent="0.3">
      <c r="E146" s="41"/>
      <c r="F146" s="42"/>
    </row>
    <row r="147" spans="5:6" x14ac:dyDescent="0.3">
      <c r="E147" s="41"/>
      <c r="F147" s="42"/>
    </row>
    <row r="148" spans="5:6" x14ac:dyDescent="0.3">
      <c r="E148" s="41"/>
      <c r="F148" s="42"/>
    </row>
    <row r="149" spans="5:6" x14ac:dyDescent="0.3">
      <c r="E149" s="41"/>
      <c r="F149" s="42"/>
    </row>
    <row r="150" spans="5:6" x14ac:dyDescent="0.3">
      <c r="E150" s="41"/>
      <c r="F150" s="42"/>
    </row>
    <row r="151" spans="5:6" x14ac:dyDescent="0.3">
      <c r="E151" s="41"/>
      <c r="F151" s="42"/>
    </row>
    <row r="152" spans="5:6" x14ac:dyDescent="0.3">
      <c r="E152" s="41"/>
      <c r="F152" s="42"/>
    </row>
    <row r="153" spans="5:6" x14ac:dyDescent="0.3">
      <c r="E153" s="41"/>
      <c r="F153" s="42"/>
    </row>
    <row r="154" spans="5:6" x14ac:dyDescent="0.3">
      <c r="E154" s="41"/>
      <c r="F154" s="42"/>
    </row>
    <row r="155" spans="5:6" x14ac:dyDescent="0.3">
      <c r="E155" s="41"/>
      <c r="F155" s="42"/>
    </row>
    <row r="156" spans="5:6" x14ac:dyDescent="0.3">
      <c r="E156" s="41"/>
      <c r="F156" s="42"/>
    </row>
    <row r="157" spans="5:6" x14ac:dyDescent="0.3">
      <c r="E157" s="41"/>
      <c r="F157" s="42"/>
    </row>
    <row r="158" spans="5:6" x14ac:dyDescent="0.3">
      <c r="E158" s="41"/>
      <c r="F158" s="42"/>
    </row>
    <row r="159" spans="5:6" x14ac:dyDescent="0.3">
      <c r="E159" s="41"/>
      <c r="F159" s="42"/>
    </row>
    <row r="160" spans="5:6" x14ac:dyDescent="0.3">
      <c r="E160" s="41"/>
      <c r="F160" s="42"/>
    </row>
    <row r="161" spans="5:6" x14ac:dyDescent="0.3">
      <c r="E161" s="41"/>
      <c r="F161" s="42"/>
    </row>
    <row r="162" spans="5:6" x14ac:dyDescent="0.3">
      <c r="E162" s="41"/>
      <c r="F162" s="42"/>
    </row>
    <row r="163" spans="5:6" x14ac:dyDescent="0.3">
      <c r="E163" s="41"/>
      <c r="F163" s="42"/>
    </row>
    <row r="164" spans="5:6" x14ac:dyDescent="0.3">
      <c r="E164" s="41"/>
      <c r="F164" s="42"/>
    </row>
    <row r="165" spans="5:6" x14ac:dyDescent="0.3">
      <c r="E165" s="41"/>
      <c r="F165" s="42"/>
    </row>
    <row r="166" spans="5:6" x14ac:dyDescent="0.3">
      <c r="E166" s="41"/>
      <c r="F166" s="42"/>
    </row>
    <row r="167" spans="5:6" x14ac:dyDescent="0.3">
      <c r="E167" s="41"/>
      <c r="F167" s="42"/>
    </row>
    <row r="168" spans="5:6" x14ac:dyDescent="0.3">
      <c r="E168" s="41"/>
      <c r="F168" s="42"/>
    </row>
    <row r="169" spans="5:6" x14ac:dyDescent="0.3">
      <c r="E169" s="41"/>
      <c r="F169" s="42"/>
    </row>
    <row r="170" spans="5:6" x14ac:dyDescent="0.3">
      <c r="E170" s="41"/>
      <c r="F170" s="42"/>
    </row>
    <row r="171" spans="5:6" x14ac:dyDescent="0.3">
      <c r="E171" s="41"/>
      <c r="F171" s="42"/>
    </row>
    <row r="172" spans="5:6" x14ac:dyDescent="0.3">
      <c r="E172" s="41"/>
      <c r="F172" s="42"/>
    </row>
    <row r="173" spans="5:6" x14ac:dyDescent="0.3">
      <c r="E173" s="41"/>
      <c r="F173" s="42"/>
    </row>
    <row r="174" spans="5:6" x14ac:dyDescent="0.3">
      <c r="E174" s="41"/>
      <c r="F174" s="42"/>
    </row>
    <row r="175" spans="5:6" x14ac:dyDescent="0.3">
      <c r="E175" s="41"/>
      <c r="F175" s="42"/>
    </row>
    <row r="176" spans="5:6" x14ac:dyDescent="0.3">
      <c r="E176" s="41"/>
      <c r="F176" s="42"/>
    </row>
    <row r="177" spans="5:6" x14ac:dyDescent="0.3">
      <c r="E177" s="41"/>
      <c r="F177" s="42"/>
    </row>
    <row r="178" spans="5:6" x14ac:dyDescent="0.3">
      <c r="E178" s="41"/>
      <c r="F178" s="42"/>
    </row>
  </sheetData>
  <mergeCells count="6">
    <mergeCell ref="D26:E26"/>
    <mergeCell ref="D40:E40"/>
    <mergeCell ref="D32:E32"/>
    <mergeCell ref="D46:E46"/>
    <mergeCell ref="D10:E10"/>
    <mergeCell ref="D16:E16"/>
  </mergeCells>
  <pageMargins left="0.70866141732283472" right="0.70866141732283472" top="0.74803149606299213" bottom="0.74803149606299213" header="0.31496062992125984" footer="0.31496062992125984"/>
  <pageSetup paperSize="9" scale="83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9E2D-967F-42BB-83E1-594AFD1ADE18}">
  <sheetPr>
    <tabColor theme="5" tint="0.39997558519241921"/>
    <pageSetUpPr fitToPage="1"/>
  </sheetPr>
  <dimension ref="A1:Z49"/>
  <sheetViews>
    <sheetView showGridLines="0" tabSelected="1" topLeftCell="H1" zoomScaleNormal="100" zoomScaleSheetLayoutView="80" workbookViewId="0">
      <selection activeCell="J10" sqref="J10"/>
    </sheetView>
  </sheetViews>
  <sheetFormatPr baseColWidth="10" defaultRowHeight="14.4" x14ac:dyDescent="0.3"/>
  <cols>
    <col min="1" max="1" width="39.6640625" customWidth="1"/>
    <col min="2" max="2" width="16.109375" customWidth="1"/>
    <col min="3" max="3" width="12.88671875" style="3" customWidth="1"/>
    <col min="4" max="4" width="13.33203125" style="3" customWidth="1"/>
    <col min="5" max="5" width="19" customWidth="1"/>
    <col min="6" max="6" width="6.6640625" customWidth="1"/>
    <col min="11" max="11" width="37.33203125" customWidth="1"/>
    <col min="17" max="17" width="35" customWidth="1"/>
    <col min="18" max="18" width="11" customWidth="1"/>
    <col min="22" max="22" width="32.33203125" customWidth="1"/>
    <col min="24" max="24" width="7.21875" customWidth="1"/>
  </cols>
  <sheetData>
    <row r="1" spans="1:26" ht="52.8" customHeight="1" x14ac:dyDescent="0.3">
      <c r="A1" s="20" t="s">
        <v>119</v>
      </c>
      <c r="B1" s="11" t="s">
        <v>18</v>
      </c>
      <c r="C1" s="11" t="s">
        <v>19</v>
      </c>
      <c r="D1" s="11" t="s">
        <v>20</v>
      </c>
      <c r="E1" s="11" t="s">
        <v>17</v>
      </c>
      <c r="K1" s="123" t="s">
        <v>127</v>
      </c>
      <c r="L1" s="124" t="s">
        <v>118</v>
      </c>
      <c r="M1" s="11" t="s">
        <v>19</v>
      </c>
      <c r="N1" s="11" t="s">
        <v>20</v>
      </c>
      <c r="O1" s="11" t="s">
        <v>17</v>
      </c>
      <c r="Q1" s="120" t="s">
        <v>138</v>
      </c>
      <c r="R1" s="121" t="s">
        <v>118</v>
      </c>
      <c r="S1" s="67" t="s">
        <v>43</v>
      </c>
      <c r="T1" s="67" t="s">
        <v>44</v>
      </c>
      <c r="V1" s="66" t="s">
        <v>137</v>
      </c>
      <c r="W1" s="67" t="s">
        <v>42</v>
      </c>
      <c r="X1" s="67" t="s">
        <v>45</v>
      </c>
      <c r="Y1" s="67" t="s">
        <v>43</v>
      </c>
      <c r="Z1" s="67" t="s">
        <v>44</v>
      </c>
    </row>
    <row r="2" spans="1:26" ht="19.95" customHeight="1" x14ac:dyDescent="0.3">
      <c r="A2" s="12" t="s">
        <v>120</v>
      </c>
      <c r="B2" s="117">
        <v>17.2</v>
      </c>
      <c r="C2" s="14">
        <v>0.06</v>
      </c>
      <c r="D2" s="15">
        <f t="shared" ref="D2:D7" si="0">B2*C2</f>
        <v>1.032</v>
      </c>
      <c r="E2" s="16">
        <f>B2+D2</f>
        <v>18.231999999999999</v>
      </c>
      <c r="K2" s="112" t="s">
        <v>128</v>
      </c>
      <c r="L2" s="125">
        <v>4.9000000000000004</v>
      </c>
      <c r="M2" s="122">
        <v>-0.09</v>
      </c>
      <c r="N2" s="68">
        <f t="shared" ref="N2:N6" si="1">L2*M2</f>
        <v>-0.441</v>
      </c>
      <c r="O2" s="16">
        <f>L2+N2</f>
        <v>4.4590000000000005</v>
      </c>
      <c r="Q2" s="112" t="s">
        <v>128</v>
      </c>
      <c r="R2" s="125">
        <v>4.9000000000000004</v>
      </c>
      <c r="S2" s="119">
        <f>(1+M2)</f>
        <v>0.91</v>
      </c>
      <c r="T2" s="70">
        <f>R2*S2</f>
        <v>4.4590000000000005</v>
      </c>
      <c r="V2" s="112" t="s">
        <v>133</v>
      </c>
      <c r="W2" s="70">
        <v>29.7</v>
      </c>
      <c r="X2" s="113">
        <v>0.16</v>
      </c>
      <c r="Y2" s="71">
        <f>1+X2</f>
        <v>1.1599999999999999</v>
      </c>
      <c r="Z2" s="70">
        <f>W2*Y2</f>
        <v>34.451999999999998</v>
      </c>
    </row>
    <row r="3" spans="1:26" ht="19.95" customHeight="1" x14ac:dyDescent="0.3">
      <c r="A3" s="12" t="s">
        <v>121</v>
      </c>
      <c r="B3" s="117">
        <v>26.4</v>
      </c>
      <c r="C3" s="14">
        <v>0.06</v>
      </c>
      <c r="D3" s="15">
        <f t="shared" si="0"/>
        <v>1.5839999999999999</v>
      </c>
      <c r="E3" s="16">
        <f>B3+D3</f>
        <v>27.983999999999998</v>
      </c>
      <c r="K3" s="112" t="s">
        <v>129</v>
      </c>
      <c r="L3" s="125">
        <v>6.9</v>
      </c>
      <c r="M3" s="122">
        <v>0.12</v>
      </c>
      <c r="N3" s="68">
        <f t="shared" si="1"/>
        <v>0.82799999999999996</v>
      </c>
      <c r="O3" s="16">
        <f>L3+N3</f>
        <v>7.7280000000000006</v>
      </c>
      <c r="Q3" s="112" t="s">
        <v>129</v>
      </c>
      <c r="R3" s="125">
        <v>6.9</v>
      </c>
      <c r="S3" s="119">
        <f t="shared" ref="S3:S6" si="2">(1+M3)</f>
        <v>1.1200000000000001</v>
      </c>
      <c r="T3" s="70">
        <f t="shared" ref="T3:T6" si="3">R3*S3</f>
        <v>7.7280000000000015</v>
      </c>
      <c r="V3" s="112" t="s">
        <v>134</v>
      </c>
      <c r="W3" s="70">
        <v>11.1</v>
      </c>
      <c r="X3" s="113">
        <v>-0.13</v>
      </c>
      <c r="Y3" s="71">
        <f t="shared" ref="Y3:Y5" si="4">1+X3</f>
        <v>0.87</v>
      </c>
      <c r="Z3" s="70">
        <f t="shared" ref="Z3:Z5" si="5">W3*Y3</f>
        <v>9.657</v>
      </c>
    </row>
    <row r="4" spans="1:26" ht="19.95" customHeight="1" x14ac:dyDescent="0.3">
      <c r="A4" s="12" t="s">
        <v>122</v>
      </c>
      <c r="B4" s="117">
        <v>15.5</v>
      </c>
      <c r="C4" s="14">
        <v>0.06</v>
      </c>
      <c r="D4" s="15">
        <f t="shared" si="0"/>
        <v>0.92999999999999994</v>
      </c>
      <c r="E4" s="16">
        <f>B4+D4</f>
        <v>16.43</v>
      </c>
      <c r="K4" s="112" t="s">
        <v>130</v>
      </c>
      <c r="L4" s="125">
        <v>6.9</v>
      </c>
      <c r="M4" s="122">
        <v>0.05</v>
      </c>
      <c r="N4" s="68">
        <f t="shared" si="1"/>
        <v>0.34500000000000003</v>
      </c>
      <c r="O4" s="16">
        <f>L4+N4</f>
        <v>7.2450000000000001</v>
      </c>
      <c r="Q4" s="112" t="s">
        <v>130</v>
      </c>
      <c r="R4" s="125">
        <v>6.9</v>
      </c>
      <c r="S4" s="119">
        <f t="shared" si="2"/>
        <v>1.05</v>
      </c>
      <c r="T4" s="70">
        <f t="shared" si="3"/>
        <v>7.245000000000001</v>
      </c>
      <c r="V4" s="112" t="s">
        <v>135</v>
      </c>
      <c r="W4" s="70">
        <v>24</v>
      </c>
      <c r="X4" s="113">
        <v>7.0000000000000007E-2</v>
      </c>
      <c r="Y4" s="71">
        <f t="shared" si="4"/>
        <v>1.07</v>
      </c>
      <c r="Z4" s="70">
        <f t="shared" si="5"/>
        <v>25.68</v>
      </c>
    </row>
    <row r="5" spans="1:26" ht="19.95" customHeight="1" x14ac:dyDescent="0.3">
      <c r="A5" s="12" t="s">
        <v>123</v>
      </c>
      <c r="B5" s="117">
        <v>70.900000000000006</v>
      </c>
      <c r="C5" s="14">
        <v>0.08</v>
      </c>
      <c r="D5" s="15">
        <f t="shared" si="0"/>
        <v>5.6720000000000006</v>
      </c>
      <c r="E5" s="16">
        <f>B5+D5</f>
        <v>76.572000000000003</v>
      </c>
      <c r="K5" s="112" t="s">
        <v>131</v>
      </c>
      <c r="L5" s="125">
        <v>4.9000000000000004</v>
      </c>
      <c r="M5" s="122">
        <v>-0.08</v>
      </c>
      <c r="N5" s="68">
        <f t="shared" si="1"/>
        <v>-0.39200000000000002</v>
      </c>
      <c r="O5" s="16">
        <f>L5+N5</f>
        <v>4.508</v>
      </c>
      <c r="Q5" s="112" t="s">
        <v>131</v>
      </c>
      <c r="R5" s="125">
        <v>4.9000000000000004</v>
      </c>
      <c r="S5" s="119">
        <f t="shared" si="2"/>
        <v>0.92</v>
      </c>
      <c r="T5" s="70">
        <f t="shared" si="3"/>
        <v>4.5080000000000009</v>
      </c>
      <c r="V5" s="112" t="s">
        <v>136</v>
      </c>
      <c r="W5" s="70">
        <v>7.7</v>
      </c>
      <c r="X5" s="113">
        <v>-0.08</v>
      </c>
      <c r="Y5" s="71">
        <f t="shared" si="4"/>
        <v>0.92</v>
      </c>
      <c r="Z5" s="70">
        <f t="shared" si="5"/>
        <v>7.0840000000000005</v>
      </c>
    </row>
    <row r="6" spans="1:26" ht="19.95" customHeight="1" x14ac:dyDescent="0.3">
      <c r="A6" s="12" t="s">
        <v>124</v>
      </c>
      <c r="B6" s="117">
        <v>28.3</v>
      </c>
      <c r="C6" s="14">
        <v>0.08</v>
      </c>
      <c r="D6" s="15">
        <f t="shared" si="0"/>
        <v>2.2640000000000002</v>
      </c>
      <c r="E6" s="16">
        <f>B6+D6</f>
        <v>30.564</v>
      </c>
      <c r="K6" s="112" t="s">
        <v>132</v>
      </c>
      <c r="L6" s="125">
        <v>4.5999999999999996</v>
      </c>
      <c r="M6" s="122">
        <v>0.13</v>
      </c>
      <c r="N6" s="68">
        <f t="shared" si="1"/>
        <v>0.59799999999999998</v>
      </c>
      <c r="O6" s="16">
        <f>L6+N6</f>
        <v>5.1979999999999995</v>
      </c>
      <c r="Q6" s="112" t="s">
        <v>132</v>
      </c>
      <c r="R6" s="125">
        <v>4.5999999999999996</v>
      </c>
      <c r="S6" s="119">
        <f t="shared" si="2"/>
        <v>1.1299999999999999</v>
      </c>
      <c r="T6" s="70">
        <f t="shared" si="3"/>
        <v>5.1979999999999995</v>
      </c>
    </row>
    <row r="7" spans="1:26" ht="19.95" customHeight="1" x14ac:dyDescent="0.3">
      <c r="A7" s="12" t="s">
        <v>125</v>
      </c>
      <c r="B7" s="117">
        <v>28.4</v>
      </c>
      <c r="C7" s="45">
        <v>-0.03</v>
      </c>
      <c r="D7" s="15">
        <f t="shared" si="0"/>
        <v>-0.85199999999999998</v>
      </c>
      <c r="E7" s="16">
        <f>B7-C7</f>
        <v>28.43</v>
      </c>
      <c r="L7" s="72"/>
      <c r="M7" s="73"/>
      <c r="N7" s="74"/>
      <c r="O7" s="75"/>
    </row>
    <row r="10" spans="1:26" ht="30" customHeight="1" x14ac:dyDescent="0.3">
      <c r="D10" s="127" t="s">
        <v>12</v>
      </c>
      <c r="E10" s="127"/>
      <c r="F10" s="46"/>
    </row>
    <row r="11" spans="1:26" x14ac:dyDescent="0.3">
      <c r="E11" s="76"/>
      <c r="F11" s="76"/>
    </row>
    <row r="12" spans="1:26" x14ac:dyDescent="0.3">
      <c r="D12" s="4" t="s">
        <v>46</v>
      </c>
      <c r="E12" t="s">
        <v>13</v>
      </c>
      <c r="F12" t="s">
        <v>47</v>
      </c>
    </row>
    <row r="13" spans="1:26" x14ac:dyDescent="0.3">
      <c r="D13" s="4" t="s">
        <v>16</v>
      </c>
      <c r="E13" t="s">
        <v>14</v>
      </c>
      <c r="F13" s="77" t="s">
        <v>48</v>
      </c>
    </row>
    <row r="14" spans="1:26" x14ac:dyDescent="0.3">
      <c r="E14" s="76"/>
      <c r="F14" s="76"/>
    </row>
    <row r="15" spans="1:26" x14ac:dyDescent="0.3">
      <c r="E15" s="76"/>
      <c r="F15" s="76"/>
    </row>
    <row r="16" spans="1:26" x14ac:dyDescent="0.3">
      <c r="D16" s="128" t="s">
        <v>15</v>
      </c>
      <c r="E16" s="128"/>
      <c r="F16" s="78"/>
    </row>
    <row r="17" spans="4:6" x14ac:dyDescent="0.3">
      <c r="E17" s="79" t="s">
        <v>49</v>
      </c>
      <c r="F17" s="76"/>
    </row>
    <row r="18" spans="4:6" x14ac:dyDescent="0.3">
      <c r="E18" t="s">
        <v>50</v>
      </c>
    </row>
    <row r="19" spans="4:6" x14ac:dyDescent="0.3">
      <c r="E19" t="s">
        <v>51</v>
      </c>
    </row>
    <row r="26" spans="4:6" ht="14.4" customHeight="1" x14ac:dyDescent="0.3">
      <c r="D26" s="127" t="s">
        <v>12</v>
      </c>
      <c r="E26" s="127"/>
      <c r="F26" s="64"/>
    </row>
    <row r="28" spans="4:6" x14ac:dyDescent="0.3">
      <c r="D28" s="4" t="s">
        <v>16</v>
      </c>
      <c r="E28" t="s">
        <v>13</v>
      </c>
    </row>
    <row r="29" spans="4:6" x14ac:dyDescent="0.3">
      <c r="D29" s="4" t="s">
        <v>46</v>
      </c>
      <c r="E29" t="s">
        <v>14</v>
      </c>
    </row>
    <row r="32" spans="4:6" x14ac:dyDescent="0.3">
      <c r="D32" s="128" t="s">
        <v>15</v>
      </c>
      <c r="E32" s="128"/>
      <c r="F32" s="78"/>
    </row>
    <row r="33" spans="4:10" x14ac:dyDescent="0.3">
      <c r="E33" s="79" t="s">
        <v>52</v>
      </c>
    </row>
    <row r="34" spans="4:10" x14ac:dyDescent="0.3">
      <c r="E34" t="s">
        <v>53</v>
      </c>
    </row>
    <row r="35" spans="4:10" ht="86.4" customHeight="1" x14ac:dyDescent="0.3">
      <c r="E35" s="129" t="s">
        <v>54</v>
      </c>
      <c r="F35" s="129"/>
      <c r="G35" s="129"/>
      <c r="H35" s="129"/>
      <c r="I35" s="129"/>
      <c r="J35" s="129"/>
    </row>
    <row r="40" spans="4:10" ht="28.8" customHeight="1" x14ac:dyDescent="0.3">
      <c r="D40" s="127" t="s">
        <v>12</v>
      </c>
      <c r="E40" s="127"/>
      <c r="F40" s="64"/>
    </row>
    <row r="42" spans="4:10" x14ac:dyDescent="0.3">
      <c r="D42" s="4" t="s">
        <v>16</v>
      </c>
      <c r="E42" t="s">
        <v>13</v>
      </c>
    </row>
    <row r="43" spans="4:10" x14ac:dyDescent="0.3">
      <c r="D43" s="4" t="s">
        <v>46</v>
      </c>
      <c r="E43" t="s">
        <v>14</v>
      </c>
    </row>
    <row r="44" spans="4:10" ht="14.4" customHeight="1" x14ac:dyDescent="0.3">
      <c r="D44"/>
    </row>
    <row r="45" spans="4:10" x14ac:dyDescent="0.3">
      <c r="D45"/>
    </row>
    <row r="46" spans="4:10" x14ac:dyDescent="0.3">
      <c r="D46" s="128" t="s">
        <v>15</v>
      </c>
      <c r="E46" s="128"/>
      <c r="F46" s="65"/>
    </row>
    <row r="47" spans="4:10" x14ac:dyDescent="0.3">
      <c r="D47"/>
      <c r="E47" s="79" t="s">
        <v>52</v>
      </c>
    </row>
    <row r="48" spans="4:10" x14ac:dyDescent="0.3">
      <c r="D48"/>
      <c r="E48" t="s">
        <v>55</v>
      </c>
    </row>
    <row r="49" spans="4:5" x14ac:dyDescent="0.3">
      <c r="D49"/>
      <c r="E49" t="s">
        <v>56</v>
      </c>
    </row>
  </sheetData>
  <mergeCells count="7">
    <mergeCell ref="D46:E46"/>
    <mergeCell ref="E35:J35"/>
    <mergeCell ref="D10:E10"/>
    <mergeCell ref="D16:E16"/>
    <mergeCell ref="D26:E26"/>
    <mergeCell ref="D32:E32"/>
    <mergeCell ref="D40:E40"/>
  </mergeCells>
  <pageMargins left="0.70866141732283472" right="0.70866141732283472" top="0.74803149606299213" bottom="0.74803149606299213" header="0.31496062992125984" footer="0.31496062992125984"/>
  <pageSetup paperSize="9" scale="77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7C80-38D9-44E6-92AF-C9B8BAF1602A}">
  <sheetPr>
    <tabColor theme="5" tint="-0.499984740745262"/>
    <pageSetUpPr fitToPage="1"/>
  </sheetPr>
  <dimension ref="A1:I49"/>
  <sheetViews>
    <sheetView tabSelected="1" topLeftCell="A8" workbookViewId="0">
      <selection activeCell="J10" sqref="J10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</cols>
  <sheetData>
    <row r="1" spans="1:9" ht="30" customHeight="1" x14ac:dyDescent="0.3">
      <c r="A1" s="48" t="s">
        <v>0</v>
      </c>
      <c r="B1" s="50">
        <v>990</v>
      </c>
      <c r="C1" s="50">
        <v>1650</v>
      </c>
      <c r="D1" s="50">
        <v>1880</v>
      </c>
      <c r="E1" s="50">
        <v>1960</v>
      </c>
      <c r="F1" s="50">
        <v>2180</v>
      </c>
      <c r="G1" s="50">
        <v>2660</v>
      </c>
      <c r="H1" s="50">
        <v>3890</v>
      </c>
      <c r="I1" s="50">
        <v>4750</v>
      </c>
    </row>
    <row r="2" spans="1:9" ht="30" customHeight="1" x14ac:dyDescent="0.3">
      <c r="A2" s="12" t="s">
        <v>1</v>
      </c>
      <c r="B2" s="49">
        <f>B1*0.12</f>
        <v>118.8</v>
      </c>
      <c r="C2" s="49">
        <f t="shared" ref="C2:I2" si="0">C1*0.12</f>
        <v>198</v>
      </c>
      <c r="D2" s="49">
        <f t="shared" si="0"/>
        <v>225.6</v>
      </c>
      <c r="E2" s="49">
        <f t="shared" si="0"/>
        <v>235.2</v>
      </c>
      <c r="F2" s="49">
        <f t="shared" si="0"/>
        <v>261.59999999999997</v>
      </c>
      <c r="G2" s="49">
        <f t="shared" si="0"/>
        <v>319.2</v>
      </c>
      <c r="H2" s="49">
        <f t="shared" si="0"/>
        <v>466.79999999999995</v>
      </c>
      <c r="I2" s="49">
        <f t="shared" si="0"/>
        <v>570</v>
      </c>
    </row>
    <row r="3" spans="1:9" ht="30" customHeight="1" x14ac:dyDescent="0.3">
      <c r="A3" s="12" t="s">
        <v>2</v>
      </c>
      <c r="B3" s="49">
        <f>B1*0.145</f>
        <v>143.54999999999998</v>
      </c>
      <c r="C3" s="49">
        <f t="shared" ref="C3:I3" si="1">C1*0.145</f>
        <v>239.24999999999997</v>
      </c>
      <c r="D3" s="49">
        <f t="shared" si="1"/>
        <v>272.59999999999997</v>
      </c>
      <c r="E3" s="49">
        <f t="shared" si="1"/>
        <v>284.2</v>
      </c>
      <c r="F3" s="49">
        <f t="shared" si="1"/>
        <v>316.09999999999997</v>
      </c>
      <c r="G3" s="49">
        <f t="shared" si="1"/>
        <v>385.7</v>
      </c>
      <c r="H3" s="49">
        <f t="shared" si="1"/>
        <v>564.04999999999995</v>
      </c>
      <c r="I3" s="49">
        <f t="shared" si="1"/>
        <v>688.75</v>
      </c>
    </row>
    <row r="6" spans="1:9" ht="43.5" customHeight="1" x14ac:dyDescent="0.3">
      <c r="G6" s="130" t="s">
        <v>12</v>
      </c>
      <c r="H6" s="130"/>
      <c r="I6" s="130"/>
    </row>
    <row r="7" spans="1:9" x14ac:dyDescent="0.3">
      <c r="G7" s="4" t="s">
        <v>16</v>
      </c>
      <c r="H7" s="6" t="s">
        <v>13</v>
      </c>
    </row>
    <row r="8" spans="1:9" x14ac:dyDescent="0.3">
      <c r="G8" s="4" t="s">
        <v>16</v>
      </c>
      <c r="H8" s="6" t="s">
        <v>14</v>
      </c>
    </row>
    <row r="9" spans="1:9" ht="15" customHeight="1" x14ac:dyDescent="0.3"/>
    <row r="10" spans="1:9" x14ac:dyDescent="0.3">
      <c r="G10" s="40" t="s">
        <v>15</v>
      </c>
      <c r="H10" s="2"/>
    </row>
    <row r="11" spans="1:9" x14ac:dyDescent="0.3">
      <c r="H11" s="2"/>
    </row>
    <row r="12" spans="1:9" x14ac:dyDescent="0.3">
      <c r="I12" s="7"/>
    </row>
    <row r="13" spans="1:9" x14ac:dyDescent="0.3">
      <c r="H13" s="2"/>
    </row>
    <row r="17" spans="7:9" x14ac:dyDescent="0.3">
      <c r="H17" s="2"/>
    </row>
    <row r="20" spans="7:9" ht="21.75" customHeight="1" x14ac:dyDescent="0.3">
      <c r="G20" s="130" t="s">
        <v>12</v>
      </c>
      <c r="H20" s="130"/>
      <c r="I20" s="130"/>
    </row>
    <row r="21" spans="7:9" x14ac:dyDescent="0.3">
      <c r="G21" s="2"/>
    </row>
    <row r="22" spans="7:9" x14ac:dyDescent="0.3">
      <c r="G22" s="4" t="s">
        <v>16</v>
      </c>
      <c r="H22" s="2" t="s">
        <v>13</v>
      </c>
    </row>
    <row r="23" spans="7:9" ht="15" customHeight="1" x14ac:dyDescent="0.3">
      <c r="G23" s="4" t="s">
        <v>16</v>
      </c>
      <c r="H23" s="2" t="s">
        <v>14</v>
      </c>
    </row>
    <row r="24" spans="7:9" x14ac:dyDescent="0.3">
      <c r="G24" s="2"/>
    </row>
    <row r="25" spans="7:9" x14ac:dyDescent="0.3">
      <c r="G25" s="131" t="s">
        <v>15</v>
      </c>
      <c r="H25" s="131"/>
      <c r="I25" s="131"/>
    </row>
    <row r="26" spans="7:9" ht="15" customHeight="1" x14ac:dyDescent="0.3"/>
    <row r="27" spans="7:9" x14ac:dyDescent="0.3">
      <c r="H27" s="2"/>
    </row>
    <row r="31" spans="7:9" x14ac:dyDescent="0.3">
      <c r="H31" s="2"/>
    </row>
    <row r="34" spans="7:9" x14ac:dyDescent="0.3">
      <c r="G34" s="130" t="s">
        <v>12</v>
      </c>
      <c r="H34" s="130"/>
      <c r="I34" s="130"/>
    </row>
    <row r="35" spans="7:9" x14ac:dyDescent="0.3">
      <c r="G35" s="2"/>
    </row>
    <row r="36" spans="7:9" x14ac:dyDescent="0.3">
      <c r="G36" s="4" t="s">
        <v>16</v>
      </c>
      <c r="H36" s="2" t="s">
        <v>13</v>
      </c>
    </row>
    <row r="37" spans="7:9" x14ac:dyDescent="0.3">
      <c r="G37" s="4" t="s">
        <v>16</v>
      </c>
      <c r="H37" s="2" t="s">
        <v>14</v>
      </c>
    </row>
    <row r="38" spans="7:9" x14ac:dyDescent="0.3">
      <c r="G38" s="2"/>
    </row>
    <row r="39" spans="7:9" x14ac:dyDescent="0.3">
      <c r="G39" s="131" t="s">
        <v>15</v>
      </c>
      <c r="H39" s="131"/>
      <c r="I39" s="131"/>
    </row>
    <row r="41" spans="7:9" x14ac:dyDescent="0.3">
      <c r="H41" s="2"/>
    </row>
    <row r="42" spans="7:9" x14ac:dyDescent="0.3">
      <c r="H42" s="2"/>
    </row>
    <row r="43" spans="7:9" x14ac:dyDescent="0.3">
      <c r="H43" s="4"/>
      <c r="I43" s="2"/>
    </row>
    <row r="44" spans="7:9" x14ac:dyDescent="0.3">
      <c r="H44" s="4"/>
      <c r="I44" s="2"/>
    </row>
    <row r="45" spans="7:9" x14ac:dyDescent="0.3">
      <c r="H45" s="2"/>
    </row>
    <row r="46" spans="7:9" x14ac:dyDescent="0.3">
      <c r="H46" s="2"/>
    </row>
    <row r="47" spans="7:9" x14ac:dyDescent="0.3">
      <c r="H47" s="132"/>
      <c r="I47" s="132"/>
    </row>
    <row r="48" spans="7:9" x14ac:dyDescent="0.3">
      <c r="H48" s="2"/>
    </row>
    <row r="49" spans="8:8" x14ac:dyDescent="0.3">
      <c r="H49" s="2"/>
    </row>
  </sheetData>
  <mergeCells count="6">
    <mergeCell ref="G20:I20"/>
    <mergeCell ref="G25:I25"/>
    <mergeCell ref="G6:I6"/>
    <mergeCell ref="G34:I34"/>
    <mergeCell ref="H47:I47"/>
    <mergeCell ref="G39:I39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2610-8B9C-46C9-A8DB-8454EA6AFEC3}">
  <sheetPr>
    <tabColor theme="5" tint="0.39997558519241921"/>
    <pageSetUpPr fitToPage="1"/>
  </sheetPr>
  <dimension ref="A1:AA47"/>
  <sheetViews>
    <sheetView showGridLines="0" tabSelected="1" topLeftCell="L1" zoomScale="120" zoomScaleNormal="120" workbookViewId="0">
      <selection activeCell="J10" sqref="J10"/>
    </sheetView>
  </sheetViews>
  <sheetFormatPr baseColWidth="10" defaultRowHeight="14.4" x14ac:dyDescent="0.3"/>
  <cols>
    <col min="1" max="1" width="13.6640625" customWidth="1"/>
    <col min="2" max="2" width="8.109375" customWidth="1"/>
    <col min="3" max="3" width="9.33203125" customWidth="1"/>
    <col min="4" max="4" width="8.6640625" customWidth="1"/>
    <col min="5" max="5" width="9.109375" customWidth="1"/>
    <col min="6" max="6" width="8.5546875" customWidth="1"/>
    <col min="7" max="7" width="8.88671875" customWidth="1"/>
    <col min="8" max="8" width="9.21875" customWidth="1"/>
    <col min="9" max="9" width="9.109375" customWidth="1"/>
    <col min="19" max="19" width="27.21875" customWidth="1"/>
    <col min="20" max="20" width="12.88671875" bestFit="1" customWidth="1"/>
  </cols>
  <sheetData>
    <row r="1" spans="1:27" ht="25.05" customHeight="1" x14ac:dyDescent="0.3">
      <c r="A1" s="80" t="s">
        <v>57</v>
      </c>
      <c r="B1" s="81">
        <v>990</v>
      </c>
      <c r="C1" s="81">
        <v>1650</v>
      </c>
      <c r="D1" s="81">
        <v>1880</v>
      </c>
      <c r="E1" s="81">
        <v>1960</v>
      </c>
      <c r="F1" s="81">
        <v>2180</v>
      </c>
      <c r="G1" s="81">
        <v>2660</v>
      </c>
      <c r="H1" s="81">
        <v>3890</v>
      </c>
      <c r="I1" s="81">
        <v>4750</v>
      </c>
      <c r="S1" s="82" t="s">
        <v>58</v>
      </c>
      <c r="T1" s="83">
        <v>990</v>
      </c>
      <c r="U1" s="83">
        <v>1650</v>
      </c>
      <c r="V1" s="84">
        <v>1880</v>
      </c>
      <c r="W1" s="84">
        <v>1960</v>
      </c>
      <c r="X1" s="84">
        <v>2180</v>
      </c>
      <c r="Y1" s="84">
        <v>2660</v>
      </c>
      <c r="Z1" s="84">
        <v>3890</v>
      </c>
      <c r="AA1" s="84">
        <v>4750</v>
      </c>
    </row>
    <row r="2" spans="1:27" ht="25.05" customHeight="1" x14ac:dyDescent="0.3">
      <c r="A2" s="85" t="s">
        <v>59</v>
      </c>
      <c r="B2" s="86">
        <f>B1*0.12</f>
        <v>118.8</v>
      </c>
      <c r="C2" s="86">
        <f t="shared" ref="C2:I2" si="0">C1*0.12</f>
        <v>198</v>
      </c>
      <c r="D2" s="86">
        <f t="shared" si="0"/>
        <v>225.6</v>
      </c>
      <c r="E2" s="86">
        <f t="shared" si="0"/>
        <v>235.2</v>
      </c>
      <c r="F2" s="86">
        <f t="shared" si="0"/>
        <v>261.59999999999997</v>
      </c>
      <c r="G2" s="86">
        <f t="shared" si="0"/>
        <v>319.2</v>
      </c>
      <c r="H2" s="86">
        <f t="shared" si="0"/>
        <v>466.79999999999995</v>
      </c>
      <c r="I2" s="86">
        <f t="shared" si="0"/>
        <v>570</v>
      </c>
      <c r="S2" s="87" t="s">
        <v>60</v>
      </c>
      <c r="T2" s="71">
        <v>7.85</v>
      </c>
      <c r="U2" s="71">
        <v>7.85</v>
      </c>
      <c r="V2" s="71">
        <v>7.85</v>
      </c>
      <c r="W2" s="71">
        <v>7.85</v>
      </c>
      <c r="X2" s="71">
        <v>7.85</v>
      </c>
      <c r="Y2" s="71">
        <v>7.85</v>
      </c>
      <c r="Z2" s="71">
        <v>7.85</v>
      </c>
      <c r="AA2" s="71">
        <v>7.85</v>
      </c>
    </row>
    <row r="3" spans="1:27" ht="25.05" customHeight="1" x14ac:dyDescent="0.3">
      <c r="A3" s="85" t="s">
        <v>61</v>
      </c>
      <c r="B3" s="86">
        <f>B1*0.145</f>
        <v>143.54999999999998</v>
      </c>
      <c r="C3" s="86">
        <f t="shared" ref="C3:I3" si="1">C1*0.145</f>
        <v>239.24999999999997</v>
      </c>
      <c r="D3" s="86">
        <f t="shared" si="1"/>
        <v>272.59999999999997</v>
      </c>
      <c r="E3" s="86">
        <f t="shared" si="1"/>
        <v>284.2</v>
      </c>
      <c r="F3" s="86">
        <f t="shared" si="1"/>
        <v>316.09999999999997</v>
      </c>
      <c r="G3" s="86">
        <f t="shared" si="1"/>
        <v>385.7</v>
      </c>
      <c r="H3" s="86">
        <f t="shared" si="1"/>
        <v>564.04999999999995</v>
      </c>
      <c r="I3" s="86">
        <f t="shared" si="1"/>
        <v>688.75</v>
      </c>
      <c r="S3" s="87" t="s">
        <v>62</v>
      </c>
      <c r="T3" s="88">
        <f>(100+T2)/100</f>
        <v>1.0785</v>
      </c>
      <c r="U3" s="88">
        <f t="shared" ref="U3:AA3" si="2">(100+U2)/100</f>
        <v>1.0785</v>
      </c>
      <c r="V3" s="88">
        <f t="shared" si="2"/>
        <v>1.0785</v>
      </c>
      <c r="W3" s="88">
        <f t="shared" si="2"/>
        <v>1.0785</v>
      </c>
      <c r="X3" s="88">
        <f t="shared" si="2"/>
        <v>1.0785</v>
      </c>
      <c r="Y3" s="88">
        <f t="shared" si="2"/>
        <v>1.0785</v>
      </c>
      <c r="Z3" s="88">
        <f t="shared" si="2"/>
        <v>1.0785</v>
      </c>
      <c r="AA3" s="88">
        <f t="shared" si="2"/>
        <v>1.0785</v>
      </c>
    </row>
    <row r="4" spans="1:27" ht="25.05" customHeight="1" x14ac:dyDescent="0.3">
      <c r="S4" s="87" t="s">
        <v>63</v>
      </c>
      <c r="T4" s="89">
        <f>T1*T3</f>
        <v>1067.7149999999999</v>
      </c>
      <c r="U4" s="89">
        <f t="shared" ref="U4:AA4" si="3">U1*U3</f>
        <v>1779.5250000000001</v>
      </c>
      <c r="V4" s="89">
        <f t="shared" si="3"/>
        <v>2027.58</v>
      </c>
      <c r="W4" s="89">
        <f t="shared" si="3"/>
        <v>2113.86</v>
      </c>
      <c r="X4" s="89">
        <f t="shared" si="3"/>
        <v>2351.13</v>
      </c>
      <c r="Y4" s="89">
        <f t="shared" si="3"/>
        <v>2868.81</v>
      </c>
      <c r="Z4" s="89">
        <f t="shared" si="3"/>
        <v>4195.3649999999998</v>
      </c>
      <c r="AA4" s="89">
        <f t="shared" si="3"/>
        <v>5122.875</v>
      </c>
    </row>
    <row r="6" spans="1:27" ht="43.5" customHeight="1" x14ac:dyDescent="0.3">
      <c r="G6" s="130" t="s">
        <v>12</v>
      </c>
      <c r="H6" s="130"/>
      <c r="I6" s="130"/>
    </row>
    <row r="7" spans="1:27" x14ac:dyDescent="0.3">
      <c r="G7" s="4" t="s">
        <v>46</v>
      </c>
      <c r="H7" s="76" t="s">
        <v>13</v>
      </c>
      <c r="I7" t="s">
        <v>47</v>
      </c>
    </row>
    <row r="8" spans="1:27" x14ac:dyDescent="0.3">
      <c r="G8" s="4" t="s">
        <v>16</v>
      </c>
      <c r="H8" s="76" t="s">
        <v>14</v>
      </c>
      <c r="I8" s="77" t="s">
        <v>64</v>
      </c>
    </row>
    <row r="9" spans="1:27" ht="15" customHeight="1" x14ac:dyDescent="0.3">
      <c r="I9" s="77" t="s">
        <v>65</v>
      </c>
    </row>
    <row r="10" spans="1:27" x14ac:dyDescent="0.3">
      <c r="G10" s="78" t="s">
        <v>15</v>
      </c>
    </row>
    <row r="11" spans="1:27" x14ac:dyDescent="0.3">
      <c r="H11" s="79" t="s">
        <v>66</v>
      </c>
    </row>
    <row r="12" spans="1:27" x14ac:dyDescent="0.3">
      <c r="G12" t="s">
        <v>67</v>
      </c>
      <c r="H12" s="90"/>
      <c r="I12" s="90"/>
    </row>
    <row r="13" spans="1:27" x14ac:dyDescent="0.3">
      <c r="G13" t="s">
        <v>68</v>
      </c>
      <c r="H13" s="90"/>
    </row>
    <row r="20" spans="7:9" ht="21.75" customHeight="1" x14ac:dyDescent="0.3">
      <c r="G20" s="130" t="s">
        <v>12</v>
      </c>
      <c r="H20" s="130"/>
      <c r="I20" s="130"/>
    </row>
    <row r="22" spans="7:9" x14ac:dyDescent="0.3">
      <c r="G22" s="4" t="s">
        <v>46</v>
      </c>
      <c r="H22" t="s">
        <v>13</v>
      </c>
      <c r="I22" t="s">
        <v>47</v>
      </c>
    </row>
    <row r="23" spans="7:9" ht="15" customHeight="1" x14ac:dyDescent="0.3">
      <c r="G23" s="4" t="s">
        <v>16</v>
      </c>
      <c r="H23" t="s">
        <v>14</v>
      </c>
      <c r="I23" s="77" t="s">
        <v>64</v>
      </c>
    </row>
    <row r="24" spans="7:9" x14ac:dyDescent="0.3">
      <c r="I24" s="77" t="s">
        <v>65</v>
      </c>
    </row>
    <row r="25" spans="7:9" x14ac:dyDescent="0.3">
      <c r="G25" s="131" t="s">
        <v>15</v>
      </c>
      <c r="H25" s="131"/>
      <c r="I25" s="131"/>
    </row>
    <row r="26" spans="7:9" ht="15" customHeight="1" x14ac:dyDescent="0.3">
      <c r="G26" t="s">
        <v>67</v>
      </c>
    </row>
    <row r="27" spans="7:9" x14ac:dyDescent="0.3">
      <c r="G27" t="s">
        <v>68</v>
      </c>
    </row>
    <row r="34" spans="7:9" x14ac:dyDescent="0.3">
      <c r="G34" s="130" t="s">
        <v>12</v>
      </c>
      <c r="H34" s="130"/>
      <c r="I34" s="130"/>
    </row>
    <row r="36" spans="7:9" x14ac:dyDescent="0.3">
      <c r="G36" s="4" t="s">
        <v>16</v>
      </c>
      <c r="H36" t="s">
        <v>13</v>
      </c>
    </row>
    <row r="37" spans="7:9" x14ac:dyDescent="0.3">
      <c r="G37" s="4" t="s">
        <v>46</v>
      </c>
      <c r="H37" t="s">
        <v>14</v>
      </c>
    </row>
    <row r="39" spans="7:9" x14ac:dyDescent="0.3">
      <c r="G39" s="131" t="s">
        <v>15</v>
      </c>
      <c r="H39" s="131"/>
      <c r="I39" s="131"/>
    </row>
    <row r="40" spans="7:9" x14ac:dyDescent="0.3">
      <c r="G40" t="s">
        <v>69</v>
      </c>
    </row>
    <row r="41" spans="7:9" x14ac:dyDescent="0.3">
      <c r="G41" t="s">
        <v>70</v>
      </c>
    </row>
    <row r="42" spans="7:9" x14ac:dyDescent="0.3">
      <c r="G42" t="s">
        <v>71</v>
      </c>
    </row>
    <row r="43" spans="7:9" x14ac:dyDescent="0.3">
      <c r="H43" s="4"/>
    </row>
    <row r="44" spans="7:9" x14ac:dyDescent="0.3">
      <c r="H44" s="4"/>
    </row>
    <row r="47" spans="7:9" x14ac:dyDescent="0.3">
      <c r="H47" s="132"/>
      <c r="I47" s="132"/>
    </row>
  </sheetData>
  <mergeCells count="6">
    <mergeCell ref="H47:I47"/>
    <mergeCell ref="G6:I6"/>
    <mergeCell ref="G20:I20"/>
    <mergeCell ref="G25:I25"/>
    <mergeCell ref="G34:I34"/>
    <mergeCell ref="G39:I39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1229-BA83-4E2B-ABDC-9ECD8914087A}">
  <sheetPr>
    <tabColor theme="5" tint="-0.499984740745262"/>
    <pageSetUpPr fitToPage="1"/>
  </sheetPr>
  <dimension ref="A1:H73"/>
  <sheetViews>
    <sheetView tabSelected="1" view="pageBreakPreview" zoomScale="60" zoomScaleNormal="100" workbookViewId="0">
      <selection activeCell="J10" sqref="J10"/>
    </sheetView>
  </sheetViews>
  <sheetFormatPr baseColWidth="10" defaultRowHeight="14.4" x14ac:dyDescent="0.3"/>
  <cols>
    <col min="2" max="2" width="12.44140625" bestFit="1" customWidth="1"/>
    <col min="3" max="3" width="20.44140625" customWidth="1"/>
    <col min="4" max="4" width="16" customWidth="1"/>
    <col min="5" max="5" width="13" customWidth="1"/>
  </cols>
  <sheetData>
    <row r="1" spans="1:8" ht="51.75" customHeight="1" x14ac:dyDescent="0.3">
      <c r="A1" s="29"/>
      <c r="B1" s="11" t="s">
        <v>26</v>
      </c>
      <c r="C1" s="11" t="s">
        <v>27</v>
      </c>
      <c r="D1" s="11" t="s">
        <v>28</v>
      </c>
      <c r="E1" s="11" t="s">
        <v>29</v>
      </c>
      <c r="F1" s="11" t="s">
        <v>30</v>
      </c>
    </row>
    <row r="2" spans="1:8" ht="30" customHeight="1" x14ac:dyDescent="0.3">
      <c r="A2" s="33" t="s">
        <v>31</v>
      </c>
      <c r="B2" s="31">
        <v>2</v>
      </c>
      <c r="C2" s="31">
        <v>5</v>
      </c>
      <c r="D2" s="31">
        <v>6</v>
      </c>
      <c r="E2" s="31">
        <v>12</v>
      </c>
      <c r="F2" s="31">
        <f>SUM(B2:E2)</f>
        <v>25</v>
      </c>
    </row>
    <row r="3" spans="1:8" ht="30" customHeight="1" x14ac:dyDescent="0.3">
      <c r="A3" s="33" t="s">
        <v>32</v>
      </c>
      <c r="B3" s="32">
        <f>B2/$F$2*100</f>
        <v>8</v>
      </c>
      <c r="C3" s="32">
        <f t="shared" ref="C3:E3" si="0">C2/$F$2*100</f>
        <v>20</v>
      </c>
      <c r="D3" s="32">
        <f t="shared" si="0"/>
        <v>24</v>
      </c>
      <c r="E3" s="32">
        <f t="shared" si="0"/>
        <v>48</v>
      </c>
      <c r="F3" s="31">
        <f>SUM(B3:E3)</f>
        <v>100</v>
      </c>
    </row>
    <row r="4" spans="1:8" ht="30" customHeight="1" x14ac:dyDescent="0.3"/>
    <row r="5" spans="1:8" ht="30" customHeight="1" x14ac:dyDescent="0.3">
      <c r="F5" s="130" t="s">
        <v>12</v>
      </c>
      <c r="G5" s="130"/>
      <c r="H5" s="5"/>
    </row>
    <row r="6" spans="1:8" ht="30" customHeight="1" x14ac:dyDescent="0.3">
      <c r="F6" s="8" t="s">
        <v>16</v>
      </c>
      <c r="G6" s="52" t="s">
        <v>13</v>
      </c>
    </row>
    <row r="7" spans="1:8" ht="30" customHeight="1" x14ac:dyDescent="0.3">
      <c r="F7" s="8" t="s">
        <v>16</v>
      </c>
      <c r="G7" s="52" t="s">
        <v>14</v>
      </c>
    </row>
    <row r="8" spans="1:8" ht="30" customHeight="1" x14ac:dyDescent="0.3">
      <c r="F8" s="133" t="s">
        <v>15</v>
      </c>
      <c r="G8" s="133"/>
    </row>
    <row r="9" spans="1:8" ht="30" customHeight="1" x14ac:dyDescent="0.3">
      <c r="F9" s="42"/>
      <c r="G9" s="41"/>
    </row>
    <row r="10" spans="1:8" ht="30" customHeight="1" x14ac:dyDescent="0.3">
      <c r="F10" s="42"/>
      <c r="G10" s="42"/>
    </row>
    <row r="11" spans="1:8" ht="30" customHeight="1" x14ac:dyDescent="0.3">
      <c r="F11" s="42"/>
      <c r="G11" s="42"/>
      <c r="H11" s="7"/>
    </row>
    <row r="12" spans="1:8" ht="30" customHeight="1" x14ac:dyDescent="0.3">
      <c r="F12" s="42"/>
      <c r="G12" s="42"/>
    </row>
    <row r="13" spans="1:8" ht="30" customHeight="1" x14ac:dyDescent="0.3">
      <c r="F13" s="130" t="s">
        <v>12</v>
      </c>
      <c r="G13" s="130"/>
    </row>
    <row r="14" spans="1:8" ht="30" customHeight="1" x14ac:dyDescent="0.3">
      <c r="F14" s="8" t="s">
        <v>16</v>
      </c>
      <c r="G14" s="52" t="s">
        <v>13</v>
      </c>
    </row>
    <row r="15" spans="1:8" x14ac:dyDescent="0.3">
      <c r="F15" s="8" t="s">
        <v>16</v>
      </c>
      <c r="G15" s="52" t="s">
        <v>14</v>
      </c>
    </row>
    <row r="16" spans="1:8" x14ac:dyDescent="0.3">
      <c r="F16" s="133" t="s">
        <v>15</v>
      </c>
      <c r="G16" s="133"/>
    </row>
    <row r="17" spans="6:7" x14ac:dyDescent="0.3">
      <c r="F17" s="42"/>
      <c r="G17" s="42"/>
    </row>
    <row r="18" spans="6:7" x14ac:dyDescent="0.3">
      <c r="F18" s="42"/>
      <c r="G18" s="42"/>
    </row>
    <row r="19" spans="6:7" x14ac:dyDescent="0.3">
      <c r="F19" s="42"/>
      <c r="G19" s="42"/>
    </row>
    <row r="20" spans="6:7" x14ac:dyDescent="0.3">
      <c r="F20" s="42"/>
      <c r="G20" s="42"/>
    </row>
    <row r="21" spans="6:7" x14ac:dyDescent="0.3">
      <c r="F21" s="42"/>
      <c r="G21" s="42"/>
    </row>
    <row r="22" spans="6:7" x14ac:dyDescent="0.3">
      <c r="F22" s="42"/>
      <c r="G22" s="42"/>
    </row>
    <row r="23" spans="6:7" x14ac:dyDescent="0.3">
      <c r="F23" s="42"/>
      <c r="G23" s="42"/>
    </row>
    <row r="24" spans="6:7" x14ac:dyDescent="0.3">
      <c r="F24" s="130" t="s">
        <v>12</v>
      </c>
      <c r="G24" s="130"/>
    </row>
    <row r="25" spans="6:7" x14ac:dyDescent="0.3">
      <c r="F25" s="8" t="s">
        <v>16</v>
      </c>
      <c r="G25" s="52" t="s">
        <v>13</v>
      </c>
    </row>
    <row r="26" spans="6:7" x14ac:dyDescent="0.3">
      <c r="F26" s="8" t="s">
        <v>16</v>
      </c>
      <c r="G26" s="52" t="s">
        <v>14</v>
      </c>
    </row>
    <row r="27" spans="6:7" x14ac:dyDescent="0.3">
      <c r="F27" s="133" t="s">
        <v>15</v>
      </c>
      <c r="G27" s="133"/>
    </row>
    <row r="28" spans="6:7" x14ac:dyDescent="0.3">
      <c r="F28" s="42"/>
      <c r="G28" s="42"/>
    </row>
    <row r="29" spans="6:7" x14ac:dyDescent="0.3">
      <c r="F29" s="42"/>
      <c r="G29" s="42"/>
    </row>
    <row r="30" spans="6:7" x14ac:dyDescent="0.3">
      <c r="F30" s="42"/>
      <c r="G30" s="42"/>
    </row>
    <row r="31" spans="6:7" x14ac:dyDescent="0.3">
      <c r="F31" s="42"/>
      <c r="G31" s="42"/>
    </row>
    <row r="32" spans="6:7" x14ac:dyDescent="0.3">
      <c r="F32" s="42"/>
      <c r="G32" s="42"/>
    </row>
    <row r="36" spans="1:7" ht="27.6" x14ac:dyDescent="0.3">
      <c r="A36" s="29"/>
      <c r="B36" s="17" t="s">
        <v>3</v>
      </c>
      <c r="C36" s="17" t="s">
        <v>4</v>
      </c>
      <c r="D36" s="17" t="s">
        <v>5</v>
      </c>
      <c r="E36" s="17" t="s">
        <v>6</v>
      </c>
      <c r="F36" s="17" t="s">
        <v>8</v>
      </c>
    </row>
    <row r="37" spans="1:7" ht="15.6" x14ac:dyDescent="0.3">
      <c r="A37" s="30" t="s">
        <v>7</v>
      </c>
      <c r="B37" s="31">
        <v>2</v>
      </c>
      <c r="C37" s="31">
        <v>5</v>
      </c>
      <c r="D37" s="31">
        <v>6</v>
      </c>
      <c r="E37" s="31">
        <v>12</v>
      </c>
      <c r="F37" s="31">
        <f>SUM(B37:E37)</f>
        <v>25</v>
      </c>
    </row>
    <row r="38" spans="1:7" ht="15.6" x14ac:dyDescent="0.3">
      <c r="A38" s="30" t="s">
        <v>9</v>
      </c>
      <c r="B38" s="31">
        <v>1</v>
      </c>
      <c r="C38" s="31">
        <v>3</v>
      </c>
      <c r="D38" s="31">
        <v>2</v>
      </c>
      <c r="E38" s="31">
        <v>11</v>
      </c>
      <c r="F38" s="31">
        <f t="shared" ref="F38:F39" si="1">SUM(B38:E38)</f>
        <v>17</v>
      </c>
    </row>
    <row r="39" spans="1:7" ht="15.6" x14ac:dyDescent="0.3">
      <c r="A39" s="30" t="s">
        <v>10</v>
      </c>
      <c r="B39" s="31">
        <v>1</v>
      </c>
      <c r="C39" s="31">
        <v>2</v>
      </c>
      <c r="D39" s="31">
        <v>4</v>
      </c>
      <c r="E39" s="31">
        <v>1</v>
      </c>
      <c r="F39" s="31">
        <f t="shared" si="1"/>
        <v>8</v>
      </c>
    </row>
    <row r="40" spans="1:7" ht="27.6" x14ac:dyDescent="0.3">
      <c r="A40" s="30" t="s">
        <v>11</v>
      </c>
      <c r="B40" s="32">
        <v>50</v>
      </c>
      <c r="C40" s="32">
        <v>40</v>
      </c>
      <c r="D40" s="53">
        <v>67</v>
      </c>
      <c r="E40" s="53">
        <v>8</v>
      </c>
      <c r="F40" s="53">
        <f t="shared" ref="F40" si="2">F39/F37*100</f>
        <v>32</v>
      </c>
    </row>
    <row r="43" spans="1:7" x14ac:dyDescent="0.3">
      <c r="F43" s="130" t="s">
        <v>12</v>
      </c>
      <c r="G43" s="130"/>
    </row>
    <row r="44" spans="1:7" x14ac:dyDescent="0.3">
      <c r="F44" s="8" t="s">
        <v>16</v>
      </c>
      <c r="G44" s="52" t="s">
        <v>13</v>
      </c>
    </row>
    <row r="45" spans="1:7" x14ac:dyDescent="0.3">
      <c r="F45" s="8" t="s">
        <v>16</v>
      </c>
      <c r="G45" s="52" t="s">
        <v>14</v>
      </c>
    </row>
    <row r="46" spans="1:7" x14ac:dyDescent="0.3">
      <c r="F46" s="133" t="s">
        <v>15</v>
      </c>
      <c r="G46" s="133"/>
    </row>
    <row r="47" spans="1:7" x14ac:dyDescent="0.3">
      <c r="F47" s="43"/>
      <c r="G47" s="43"/>
    </row>
    <row r="48" spans="1:7" x14ac:dyDescent="0.3">
      <c r="F48" s="43"/>
      <c r="G48" s="43"/>
    </row>
    <row r="49" spans="6:7" x14ac:dyDescent="0.3">
      <c r="F49" s="43"/>
      <c r="G49" s="43"/>
    </row>
    <row r="50" spans="6:7" x14ac:dyDescent="0.3">
      <c r="F50" s="43"/>
      <c r="G50" s="43"/>
    </row>
    <row r="51" spans="6:7" x14ac:dyDescent="0.3">
      <c r="F51" s="43"/>
      <c r="G51" s="43"/>
    </row>
    <row r="52" spans="6:7" x14ac:dyDescent="0.3">
      <c r="F52" s="43"/>
      <c r="G52" s="43"/>
    </row>
    <row r="53" spans="6:7" x14ac:dyDescent="0.3">
      <c r="F53" s="43"/>
      <c r="G53" s="43"/>
    </row>
    <row r="54" spans="6:7" x14ac:dyDescent="0.3">
      <c r="F54" s="43"/>
      <c r="G54" s="43"/>
    </row>
    <row r="55" spans="6:7" x14ac:dyDescent="0.3">
      <c r="F55" s="130" t="s">
        <v>12</v>
      </c>
      <c r="G55" s="130"/>
    </row>
    <row r="56" spans="6:7" x14ac:dyDescent="0.3">
      <c r="F56" s="8" t="s">
        <v>16</v>
      </c>
      <c r="G56" s="52" t="s">
        <v>13</v>
      </c>
    </row>
    <row r="57" spans="6:7" x14ac:dyDescent="0.3">
      <c r="F57" s="8" t="s">
        <v>16</v>
      </c>
      <c r="G57" s="52" t="s">
        <v>14</v>
      </c>
    </row>
    <row r="58" spans="6:7" x14ac:dyDescent="0.3">
      <c r="F58" s="133" t="s">
        <v>15</v>
      </c>
      <c r="G58" s="133"/>
    </row>
    <row r="59" spans="6:7" x14ac:dyDescent="0.3">
      <c r="F59" s="43"/>
      <c r="G59" s="43"/>
    </row>
    <row r="60" spans="6:7" x14ac:dyDescent="0.3">
      <c r="F60" s="43"/>
      <c r="G60" s="43"/>
    </row>
    <row r="61" spans="6:7" x14ac:dyDescent="0.3">
      <c r="F61" s="43"/>
      <c r="G61" s="43"/>
    </row>
    <row r="62" spans="6:7" x14ac:dyDescent="0.3">
      <c r="F62" s="43"/>
      <c r="G62" s="43"/>
    </row>
    <row r="63" spans="6:7" x14ac:dyDescent="0.3">
      <c r="F63" s="43"/>
      <c r="G63" s="43"/>
    </row>
    <row r="64" spans="6:7" x14ac:dyDescent="0.3">
      <c r="F64" s="43"/>
      <c r="G64" s="43"/>
    </row>
    <row r="65" spans="6:7" x14ac:dyDescent="0.3">
      <c r="F65" s="43"/>
      <c r="G65" s="43"/>
    </row>
    <row r="66" spans="6:7" x14ac:dyDescent="0.3">
      <c r="F66" s="43"/>
      <c r="G66" s="43"/>
    </row>
    <row r="67" spans="6:7" x14ac:dyDescent="0.3">
      <c r="F67" s="43"/>
      <c r="G67" s="43"/>
    </row>
    <row r="68" spans="6:7" x14ac:dyDescent="0.3">
      <c r="F68" s="43"/>
      <c r="G68" s="43"/>
    </row>
    <row r="69" spans="6:7" x14ac:dyDescent="0.3">
      <c r="F69" s="130" t="s">
        <v>12</v>
      </c>
      <c r="G69" s="130"/>
    </row>
    <row r="70" spans="6:7" x14ac:dyDescent="0.3">
      <c r="F70" s="8" t="s">
        <v>16</v>
      </c>
      <c r="G70" s="52" t="s">
        <v>13</v>
      </c>
    </row>
    <row r="71" spans="6:7" x14ac:dyDescent="0.3">
      <c r="F71" s="8" t="s">
        <v>16</v>
      </c>
      <c r="G71" s="52" t="s">
        <v>14</v>
      </c>
    </row>
    <row r="72" spans="6:7" x14ac:dyDescent="0.3">
      <c r="F72" s="133" t="s">
        <v>15</v>
      </c>
      <c r="G72" s="133"/>
    </row>
    <row r="73" spans="6:7" x14ac:dyDescent="0.3">
      <c r="F73" s="42"/>
      <c r="G73" s="42"/>
    </row>
  </sheetData>
  <mergeCells count="12">
    <mergeCell ref="F72:G72"/>
    <mergeCell ref="F8:G8"/>
    <mergeCell ref="F5:G5"/>
    <mergeCell ref="F24:G24"/>
    <mergeCell ref="F27:G27"/>
    <mergeCell ref="F13:G13"/>
    <mergeCell ref="F16:G16"/>
    <mergeCell ref="F43:G43"/>
    <mergeCell ref="F46:G46"/>
    <mergeCell ref="F55:G55"/>
    <mergeCell ref="F58:G58"/>
    <mergeCell ref="F69:G69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DD08-FDCE-47FF-8780-0257209CEEF8}">
  <sheetPr>
    <tabColor theme="5" tint="0.39997558519241921"/>
    <pageSetUpPr fitToPage="1"/>
  </sheetPr>
  <dimension ref="A1:AA76"/>
  <sheetViews>
    <sheetView tabSelected="1" workbookViewId="0">
      <selection activeCell="J10" sqref="J10"/>
    </sheetView>
  </sheetViews>
  <sheetFormatPr baseColWidth="10" defaultRowHeight="14.4" x14ac:dyDescent="0.3"/>
  <cols>
    <col min="17" max="17" width="31.44140625" customWidth="1"/>
    <col min="20" max="21" width="16.33203125" customWidth="1"/>
    <col min="22" max="22" width="27.21875" customWidth="1"/>
  </cols>
  <sheetData>
    <row r="1" spans="1:27" ht="41.4" customHeight="1" x14ac:dyDescent="0.3">
      <c r="A1" s="29"/>
      <c r="B1" s="17" t="s">
        <v>3</v>
      </c>
      <c r="C1" s="17" t="s">
        <v>4</v>
      </c>
      <c r="D1" s="17" t="s">
        <v>5</v>
      </c>
      <c r="E1" s="17" t="s">
        <v>6</v>
      </c>
      <c r="F1" s="17" t="s">
        <v>8</v>
      </c>
      <c r="Q1" s="69"/>
      <c r="R1" s="67" t="s">
        <v>72</v>
      </c>
      <c r="S1" s="67" t="s">
        <v>73</v>
      </c>
      <c r="T1" s="91" t="s">
        <v>74</v>
      </c>
      <c r="V1" s="69"/>
      <c r="W1" s="67" t="s">
        <v>75</v>
      </c>
      <c r="X1" s="67" t="s">
        <v>76</v>
      </c>
      <c r="Y1" s="67" t="s">
        <v>77</v>
      </c>
      <c r="Z1" s="67" t="s">
        <v>78</v>
      </c>
      <c r="AA1" s="67" t="s">
        <v>79</v>
      </c>
    </row>
    <row r="2" spans="1:27" ht="25.05" customHeight="1" x14ac:dyDescent="0.3">
      <c r="A2" s="30" t="s">
        <v>7</v>
      </c>
      <c r="B2" s="31">
        <v>2</v>
      </c>
      <c r="C2" s="31">
        <v>5</v>
      </c>
      <c r="D2" s="31">
        <v>6</v>
      </c>
      <c r="E2" s="31">
        <v>12</v>
      </c>
      <c r="F2" s="31">
        <f>SUM(B2:E2)</f>
        <v>25</v>
      </c>
      <c r="Q2" s="69" t="s">
        <v>80</v>
      </c>
      <c r="R2" s="92">
        <v>16</v>
      </c>
      <c r="S2" s="92">
        <v>13</v>
      </c>
      <c r="T2" s="93">
        <f>(S2-R2)/R2</f>
        <v>-0.1875</v>
      </c>
      <c r="V2" s="94" t="s">
        <v>81</v>
      </c>
      <c r="W2" s="95">
        <v>2</v>
      </c>
      <c r="X2" s="95">
        <v>5</v>
      </c>
      <c r="Y2" s="95">
        <v>6</v>
      </c>
      <c r="Z2" s="95">
        <v>12</v>
      </c>
      <c r="AA2" s="95">
        <v>25</v>
      </c>
    </row>
    <row r="3" spans="1:27" ht="25.05" customHeight="1" x14ac:dyDescent="0.3">
      <c r="A3" s="30" t="s">
        <v>82</v>
      </c>
      <c r="B3" s="96">
        <f>B2/$F$2</f>
        <v>0.08</v>
      </c>
      <c r="C3" s="96">
        <f t="shared" ref="C3:F3" si="0">C2/$F$2</f>
        <v>0.2</v>
      </c>
      <c r="D3" s="96">
        <f t="shared" si="0"/>
        <v>0.24</v>
      </c>
      <c r="E3" s="96">
        <f t="shared" si="0"/>
        <v>0.48</v>
      </c>
      <c r="F3" s="96">
        <f t="shared" si="0"/>
        <v>1</v>
      </c>
      <c r="Q3" s="69" t="s">
        <v>83</v>
      </c>
      <c r="R3" s="92">
        <v>12</v>
      </c>
      <c r="S3" s="92">
        <v>19</v>
      </c>
      <c r="T3" s="93">
        <f t="shared" ref="T3:T4" si="1">(S3-R3)/R3</f>
        <v>0.58333333333333337</v>
      </c>
      <c r="V3" s="94" t="s">
        <v>84</v>
      </c>
      <c r="W3" s="95">
        <v>1</v>
      </c>
      <c r="X3" s="95">
        <v>3</v>
      </c>
      <c r="Y3" s="95">
        <v>2</v>
      </c>
      <c r="Z3" s="95">
        <v>11</v>
      </c>
      <c r="AA3" s="95">
        <v>17</v>
      </c>
    </row>
    <row r="4" spans="1:27" ht="25.05" customHeight="1" x14ac:dyDescent="0.3">
      <c r="Q4" s="69" t="s">
        <v>85</v>
      </c>
      <c r="R4" s="92">
        <v>4</v>
      </c>
      <c r="S4" s="92">
        <v>2</v>
      </c>
      <c r="T4" s="93">
        <f t="shared" si="1"/>
        <v>-0.5</v>
      </c>
      <c r="V4" s="94" t="s">
        <v>86</v>
      </c>
      <c r="W4" s="95">
        <v>1</v>
      </c>
      <c r="X4" s="95">
        <v>2</v>
      </c>
      <c r="Y4" s="95">
        <v>4</v>
      </c>
      <c r="Z4" s="95">
        <v>1</v>
      </c>
      <c r="AA4" s="95">
        <v>8</v>
      </c>
    </row>
    <row r="5" spans="1:27" ht="15.6" x14ac:dyDescent="0.3">
      <c r="F5" s="135" t="s">
        <v>12</v>
      </c>
      <c r="G5" s="135"/>
      <c r="H5" s="5"/>
      <c r="V5" s="94" t="s">
        <v>87</v>
      </c>
      <c r="W5" s="97">
        <f>W4/W2</f>
        <v>0.5</v>
      </c>
      <c r="X5" s="97">
        <f t="shared" ref="X5:AA5" si="2">X4/X2</f>
        <v>0.4</v>
      </c>
      <c r="Y5" s="97">
        <f t="shared" si="2"/>
        <v>0.66666666666666663</v>
      </c>
      <c r="Z5" s="97">
        <f t="shared" si="2"/>
        <v>8.3333333333333329E-2</v>
      </c>
      <c r="AA5" s="97">
        <f t="shared" si="2"/>
        <v>0.32</v>
      </c>
    </row>
    <row r="6" spans="1:27" ht="15.6" x14ac:dyDescent="0.3">
      <c r="F6" s="8" t="s">
        <v>16</v>
      </c>
      <c r="G6" s="98" t="s">
        <v>13</v>
      </c>
      <c r="V6" s="94" t="s">
        <v>88</v>
      </c>
      <c r="W6" s="97">
        <f>W4/W2</f>
        <v>0.5</v>
      </c>
      <c r="X6" s="97">
        <f t="shared" ref="X6:AA6" si="3">X4/X2</f>
        <v>0.4</v>
      </c>
      <c r="Y6" s="97">
        <f t="shared" si="3"/>
        <v>0.66666666666666663</v>
      </c>
      <c r="Z6" s="97">
        <f t="shared" si="3"/>
        <v>8.3333333333333329E-2</v>
      </c>
      <c r="AA6" s="97">
        <f t="shared" si="3"/>
        <v>0.32</v>
      </c>
    </row>
    <row r="7" spans="1:27" x14ac:dyDescent="0.3">
      <c r="F7" s="8" t="s">
        <v>46</v>
      </c>
      <c r="G7" s="98" t="s">
        <v>14</v>
      </c>
    </row>
    <row r="8" spans="1:27" x14ac:dyDescent="0.3">
      <c r="F8" s="134" t="s">
        <v>15</v>
      </c>
      <c r="G8" s="134"/>
      <c r="H8" s="79" t="s">
        <v>52</v>
      </c>
    </row>
    <row r="9" spans="1:27" x14ac:dyDescent="0.3">
      <c r="G9" t="s">
        <v>89</v>
      </c>
    </row>
    <row r="10" spans="1:27" x14ac:dyDescent="0.3">
      <c r="G10" t="s">
        <v>90</v>
      </c>
    </row>
    <row r="11" spans="1:27" x14ac:dyDescent="0.3">
      <c r="H11" s="90"/>
    </row>
    <row r="13" spans="1:27" x14ac:dyDescent="0.3">
      <c r="F13" s="135" t="s">
        <v>12</v>
      </c>
      <c r="G13" s="135"/>
    </row>
    <row r="14" spans="1:27" x14ac:dyDescent="0.3">
      <c r="F14" s="8" t="s">
        <v>16</v>
      </c>
      <c r="G14" s="98" t="s">
        <v>13</v>
      </c>
    </row>
    <row r="15" spans="1:27" x14ac:dyDescent="0.3">
      <c r="F15" s="8" t="s">
        <v>46</v>
      </c>
      <c r="G15" s="98" t="s">
        <v>14</v>
      </c>
    </row>
    <row r="16" spans="1:27" x14ac:dyDescent="0.3">
      <c r="F16" s="134" t="s">
        <v>15</v>
      </c>
      <c r="G16" s="134"/>
    </row>
    <row r="17" spans="6:8" x14ac:dyDescent="0.3">
      <c r="G17" s="79" t="s">
        <v>52</v>
      </c>
    </row>
    <row r="18" spans="6:8" x14ac:dyDescent="0.3">
      <c r="G18" t="s">
        <v>91</v>
      </c>
    </row>
    <row r="19" spans="6:8" x14ac:dyDescent="0.3">
      <c r="G19" t="s">
        <v>92</v>
      </c>
    </row>
    <row r="24" spans="6:8" x14ac:dyDescent="0.3">
      <c r="F24" s="135" t="s">
        <v>12</v>
      </c>
      <c r="G24" s="135"/>
    </row>
    <row r="25" spans="6:8" x14ac:dyDescent="0.3">
      <c r="F25" s="8" t="s">
        <v>46</v>
      </c>
      <c r="G25" s="98" t="s">
        <v>13</v>
      </c>
      <c r="H25" t="s">
        <v>47</v>
      </c>
    </row>
    <row r="26" spans="6:8" x14ac:dyDescent="0.3">
      <c r="F26" s="8" t="s">
        <v>16</v>
      </c>
      <c r="G26" s="98" t="s">
        <v>14</v>
      </c>
      <c r="H26" s="77" t="s">
        <v>93</v>
      </c>
    </row>
    <row r="27" spans="6:8" x14ac:dyDescent="0.3">
      <c r="F27" s="134" t="s">
        <v>15</v>
      </c>
      <c r="G27" s="134"/>
      <c r="H27" s="77"/>
    </row>
    <row r="29" spans="6:8" x14ac:dyDescent="0.3">
      <c r="F29" t="s">
        <v>94</v>
      </c>
    </row>
    <row r="30" spans="6:8" x14ac:dyDescent="0.3">
      <c r="F30" t="s">
        <v>95</v>
      </c>
    </row>
    <row r="36" spans="1:7" ht="42" thickBot="1" x14ac:dyDescent="0.35">
      <c r="A36" s="99"/>
      <c r="B36" s="100" t="s">
        <v>3</v>
      </c>
      <c r="C36" s="100" t="s">
        <v>4</v>
      </c>
      <c r="D36" s="100" t="s">
        <v>5</v>
      </c>
      <c r="E36" s="100" t="s">
        <v>6</v>
      </c>
      <c r="F36" s="101" t="s">
        <v>8</v>
      </c>
    </row>
    <row r="37" spans="1:7" ht="16.2" thickBot="1" x14ac:dyDescent="0.35">
      <c r="A37" s="102" t="s">
        <v>7</v>
      </c>
      <c r="B37" s="103">
        <v>2</v>
      </c>
      <c r="C37" s="103">
        <v>5</v>
      </c>
      <c r="D37" s="103">
        <v>6</v>
      </c>
      <c r="E37" s="103">
        <v>12</v>
      </c>
      <c r="F37" s="104">
        <f>SUM(B37:E37)</f>
        <v>25</v>
      </c>
    </row>
    <row r="38" spans="1:7" ht="16.2" thickBot="1" x14ac:dyDescent="0.35">
      <c r="A38" s="102" t="s">
        <v>9</v>
      </c>
      <c r="B38" s="103">
        <v>1</v>
      </c>
      <c r="C38" s="103">
        <v>3</v>
      </c>
      <c r="D38" s="103">
        <v>2</v>
      </c>
      <c r="E38" s="103">
        <v>11</v>
      </c>
      <c r="F38" s="104">
        <f t="shared" ref="F38:F39" si="4">SUM(B38:E38)</f>
        <v>17</v>
      </c>
    </row>
    <row r="39" spans="1:7" ht="16.2" thickBot="1" x14ac:dyDescent="0.35">
      <c r="A39" s="102" t="s">
        <v>10</v>
      </c>
      <c r="B39" s="103">
        <v>1</v>
      </c>
      <c r="C39" s="103">
        <v>2</v>
      </c>
      <c r="D39" s="103">
        <v>4</v>
      </c>
      <c r="E39" s="103">
        <v>1</v>
      </c>
      <c r="F39" s="104">
        <f t="shared" si="4"/>
        <v>8</v>
      </c>
    </row>
    <row r="40" spans="1:7" ht="27.6" x14ac:dyDescent="0.3">
      <c r="A40" s="105" t="s">
        <v>11</v>
      </c>
      <c r="B40" s="106">
        <v>50</v>
      </c>
      <c r="C40" s="106">
        <v>40</v>
      </c>
      <c r="D40" s="107">
        <v>67</v>
      </c>
      <c r="E40" s="107">
        <v>8</v>
      </c>
      <c r="F40" s="107">
        <f t="shared" ref="F40" si="5">F39/F37*100</f>
        <v>32</v>
      </c>
    </row>
    <row r="43" spans="1:7" x14ac:dyDescent="0.3">
      <c r="F43" s="135" t="s">
        <v>12</v>
      </c>
      <c r="G43" s="135"/>
    </row>
    <row r="44" spans="1:7" x14ac:dyDescent="0.3">
      <c r="F44" s="8" t="s">
        <v>16</v>
      </c>
      <c r="G44" s="98" t="s">
        <v>13</v>
      </c>
    </row>
    <row r="45" spans="1:7" x14ac:dyDescent="0.3">
      <c r="F45" s="8" t="s">
        <v>46</v>
      </c>
      <c r="G45" s="98" t="s">
        <v>14</v>
      </c>
    </row>
    <row r="46" spans="1:7" x14ac:dyDescent="0.3">
      <c r="F46" s="134" t="s">
        <v>15</v>
      </c>
      <c r="G46" s="134"/>
    </row>
    <row r="47" spans="1:7" x14ac:dyDescent="0.3">
      <c r="F47" s="79" t="s">
        <v>52</v>
      </c>
    </row>
    <row r="48" spans="1:7" x14ac:dyDescent="0.3">
      <c r="F48" t="s">
        <v>96</v>
      </c>
    </row>
    <row r="49" spans="6:7" x14ac:dyDescent="0.3">
      <c r="F49" t="s">
        <v>97</v>
      </c>
    </row>
    <row r="50" spans="6:7" x14ac:dyDescent="0.3">
      <c r="F50" t="s">
        <v>98</v>
      </c>
    </row>
    <row r="55" spans="6:7" x14ac:dyDescent="0.3">
      <c r="F55" s="135" t="s">
        <v>12</v>
      </c>
      <c r="G55" s="135"/>
    </row>
    <row r="56" spans="6:7" x14ac:dyDescent="0.3">
      <c r="F56" s="8" t="s">
        <v>46</v>
      </c>
      <c r="G56" s="98" t="s">
        <v>13</v>
      </c>
    </row>
    <row r="57" spans="6:7" x14ac:dyDescent="0.3">
      <c r="F57" s="8" t="s">
        <v>46</v>
      </c>
      <c r="G57" s="98" t="s">
        <v>14</v>
      </c>
    </row>
    <row r="58" spans="6:7" x14ac:dyDescent="0.3">
      <c r="F58" s="134" t="s">
        <v>15</v>
      </c>
      <c r="G58" s="134"/>
    </row>
    <row r="59" spans="6:7" x14ac:dyDescent="0.3">
      <c r="G59" s="77" t="s">
        <v>99</v>
      </c>
    </row>
    <row r="60" spans="6:7" x14ac:dyDescent="0.3">
      <c r="G60" t="s">
        <v>100</v>
      </c>
    </row>
    <row r="61" spans="6:7" x14ac:dyDescent="0.3">
      <c r="G61" t="s">
        <v>101</v>
      </c>
    </row>
    <row r="69" spans="6:7" x14ac:dyDescent="0.3">
      <c r="F69" s="135" t="s">
        <v>12</v>
      </c>
      <c r="G69" s="135"/>
    </row>
    <row r="70" spans="6:7" x14ac:dyDescent="0.3">
      <c r="F70" s="8" t="s">
        <v>16</v>
      </c>
      <c r="G70" s="98" t="s">
        <v>13</v>
      </c>
    </row>
    <row r="71" spans="6:7" x14ac:dyDescent="0.3">
      <c r="F71" s="8" t="s">
        <v>46</v>
      </c>
      <c r="G71" s="98" t="s">
        <v>14</v>
      </c>
    </row>
    <row r="72" spans="6:7" x14ac:dyDescent="0.3">
      <c r="F72" s="134" t="s">
        <v>15</v>
      </c>
      <c r="G72" s="134"/>
    </row>
    <row r="73" spans="6:7" x14ac:dyDescent="0.3">
      <c r="G73" s="79" t="s">
        <v>52</v>
      </c>
    </row>
    <row r="74" spans="6:7" x14ac:dyDescent="0.3">
      <c r="G74" t="s">
        <v>102</v>
      </c>
    </row>
    <row r="75" spans="6:7" x14ac:dyDescent="0.3">
      <c r="G75" t="s">
        <v>103</v>
      </c>
    </row>
    <row r="76" spans="6:7" x14ac:dyDescent="0.3">
      <c r="G76" t="s">
        <v>104</v>
      </c>
    </row>
  </sheetData>
  <mergeCells count="12">
    <mergeCell ref="F72:G72"/>
    <mergeCell ref="F5:G5"/>
    <mergeCell ref="F8:G8"/>
    <mergeCell ref="F13:G13"/>
    <mergeCell ref="F16:G16"/>
    <mergeCell ref="F24:G24"/>
    <mergeCell ref="F27:G27"/>
    <mergeCell ref="F43:G43"/>
    <mergeCell ref="F46:G46"/>
    <mergeCell ref="F55:G55"/>
    <mergeCell ref="F58:G58"/>
    <mergeCell ref="F69:G69"/>
  </mergeCells>
  <pageMargins left="0.70866141732283472" right="0.70866141732283472" top="0.74803149606299213" bottom="0.74803149606299213" header="0.31496062992125984" footer="0.31496062992125984"/>
  <pageSetup paperSize="9" scale="48" fitToWidth="0" orientation="portrait" r:id="rId1"/>
  <headerFooter>
    <oddFooter>&amp;L&amp;8&amp;G CERPEG 2020 | CO-IN Les représentations graphiques&amp;C Adaptation CERPEG &amp;R&amp;8Adaptation CERPEG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9710-0A12-4592-A21F-3A5B0D4BCC6A}">
  <sheetPr>
    <tabColor theme="5" tint="-0.499984740745262"/>
    <pageSetUpPr fitToPage="1"/>
  </sheetPr>
  <dimension ref="A1:I38"/>
  <sheetViews>
    <sheetView tabSelected="1" view="pageBreakPreview" zoomScaleNormal="66" zoomScaleSheetLayoutView="100" workbookViewId="0">
      <selection activeCell="J10" sqref="J10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6.5546875" customWidth="1"/>
    <col min="4" max="4" width="14" customWidth="1"/>
    <col min="5" max="5" width="11" customWidth="1"/>
    <col min="6" max="6" width="17.6640625" customWidth="1"/>
    <col min="7" max="7" width="1.6640625" customWidth="1"/>
  </cols>
  <sheetData>
    <row r="1" spans="1:7" ht="49.5" customHeight="1" x14ac:dyDescent="0.3">
      <c r="A1" s="19" t="s">
        <v>119</v>
      </c>
      <c r="B1" s="11" t="s">
        <v>126</v>
      </c>
      <c r="C1" s="38" t="s">
        <v>39</v>
      </c>
      <c r="D1" s="38" t="s">
        <v>38</v>
      </c>
      <c r="E1" s="38" t="s">
        <v>37</v>
      </c>
      <c r="F1" s="38" t="s">
        <v>105</v>
      </c>
    </row>
    <row r="2" spans="1:7" ht="30" customHeight="1" x14ac:dyDescent="0.3">
      <c r="A2" s="12" t="s">
        <v>120</v>
      </c>
      <c r="B2" s="13">
        <v>17.2</v>
      </c>
      <c r="C2" s="54">
        <v>450</v>
      </c>
      <c r="D2" s="55">
        <f>B2*C2</f>
        <v>7740</v>
      </c>
      <c r="E2" s="56">
        <v>0.2</v>
      </c>
      <c r="F2" s="15">
        <f>D2*1.2</f>
        <v>9288</v>
      </c>
    </row>
    <row r="3" spans="1:7" ht="30" customHeight="1" x14ac:dyDescent="0.3">
      <c r="A3" s="12" t="s">
        <v>121</v>
      </c>
      <c r="B3" s="13">
        <v>26.4</v>
      </c>
      <c r="C3" s="54">
        <v>220</v>
      </c>
      <c r="D3" s="55">
        <f t="shared" ref="D3:D7" si="0">B3*C3</f>
        <v>5808</v>
      </c>
      <c r="E3" s="56">
        <v>0.12</v>
      </c>
      <c r="F3" s="15">
        <f>D3*1.12</f>
        <v>6504.9600000000009</v>
      </c>
    </row>
    <row r="4" spans="1:7" ht="30" customHeight="1" x14ac:dyDescent="0.3">
      <c r="A4" s="12" t="s">
        <v>122</v>
      </c>
      <c r="B4" s="13">
        <v>15.5</v>
      </c>
      <c r="C4" s="54">
        <v>345</v>
      </c>
      <c r="D4" s="55">
        <f t="shared" si="0"/>
        <v>5347.5</v>
      </c>
      <c r="E4" s="56">
        <v>0.08</v>
      </c>
      <c r="F4" s="15">
        <f>(D4*E4)+D4</f>
        <v>5775.3</v>
      </c>
    </row>
    <row r="5" spans="1:7" ht="30" customHeight="1" x14ac:dyDescent="0.3">
      <c r="A5" s="12" t="s">
        <v>123</v>
      </c>
      <c r="B5" s="13">
        <v>70.900000000000006</v>
      </c>
      <c r="C5" s="54">
        <v>330</v>
      </c>
      <c r="D5" s="55">
        <f t="shared" si="0"/>
        <v>23397.000000000004</v>
      </c>
      <c r="E5" s="56">
        <v>0.1</v>
      </c>
      <c r="F5" s="15">
        <f>(D5*E5)+D5</f>
        <v>25736.700000000004</v>
      </c>
    </row>
    <row r="6" spans="1:7" ht="30" customHeight="1" x14ac:dyDescent="0.3">
      <c r="A6" s="12" t="s">
        <v>124</v>
      </c>
      <c r="B6" s="13">
        <v>28.3</v>
      </c>
      <c r="C6" s="54">
        <v>538</v>
      </c>
      <c r="D6" s="55">
        <f t="shared" si="0"/>
        <v>15225.4</v>
      </c>
      <c r="E6" s="56">
        <v>0.15</v>
      </c>
      <c r="F6" s="15">
        <f>(D6*E6)+D6</f>
        <v>17509.21</v>
      </c>
    </row>
    <row r="7" spans="1:7" ht="30" customHeight="1" x14ac:dyDescent="0.3">
      <c r="A7" s="12" t="s">
        <v>125</v>
      </c>
      <c r="B7" s="13">
        <v>28.4</v>
      </c>
      <c r="C7" s="54">
        <v>187</v>
      </c>
      <c r="D7" s="55">
        <f t="shared" si="0"/>
        <v>5310.8</v>
      </c>
      <c r="E7" s="57" t="s">
        <v>40</v>
      </c>
      <c r="F7" s="15">
        <f>D7*0.91</f>
        <v>4832.8280000000004</v>
      </c>
    </row>
    <row r="8" spans="1:7" x14ac:dyDescent="0.3">
      <c r="A8" s="1"/>
    </row>
    <row r="10" spans="1:7" x14ac:dyDescent="0.3">
      <c r="F10" s="130" t="s">
        <v>12</v>
      </c>
      <c r="G10" s="130"/>
    </row>
    <row r="11" spans="1:7" x14ac:dyDescent="0.3">
      <c r="E11" s="8" t="s">
        <v>16</v>
      </c>
      <c r="F11" s="52" t="s">
        <v>13</v>
      </c>
    </row>
    <row r="12" spans="1:7" x14ac:dyDescent="0.3">
      <c r="E12" s="8" t="s">
        <v>16</v>
      </c>
      <c r="F12" s="52" t="s">
        <v>14</v>
      </c>
    </row>
    <row r="13" spans="1:7" x14ac:dyDescent="0.3">
      <c r="F13" s="133" t="s">
        <v>15</v>
      </c>
      <c r="G13" s="133"/>
    </row>
    <row r="14" spans="1:7" x14ac:dyDescent="0.3">
      <c r="F14" s="42"/>
      <c r="G14" s="42"/>
    </row>
    <row r="15" spans="1:7" x14ac:dyDescent="0.3">
      <c r="F15" s="42"/>
      <c r="G15" s="42"/>
    </row>
    <row r="16" spans="1:7" x14ac:dyDescent="0.3">
      <c r="F16" s="42"/>
      <c r="G16" s="42"/>
    </row>
    <row r="17" spans="5:9" x14ac:dyDescent="0.3">
      <c r="F17" s="42"/>
      <c r="G17" s="42"/>
    </row>
    <row r="18" spans="5:9" x14ac:dyDescent="0.3">
      <c r="F18" s="42"/>
      <c r="G18" s="42"/>
    </row>
    <row r="19" spans="5:9" x14ac:dyDescent="0.3">
      <c r="F19" s="42"/>
      <c r="G19" s="42"/>
    </row>
    <row r="20" spans="5:9" ht="30" customHeight="1" x14ac:dyDescent="0.3">
      <c r="F20" s="130" t="s">
        <v>12</v>
      </c>
      <c r="G20" s="130"/>
    </row>
    <row r="21" spans="5:9" ht="15" customHeight="1" x14ac:dyDescent="0.3">
      <c r="E21" s="8" t="s">
        <v>16</v>
      </c>
      <c r="F21" s="52" t="s">
        <v>13</v>
      </c>
    </row>
    <row r="22" spans="5:9" x14ac:dyDescent="0.3">
      <c r="E22" s="8" t="s">
        <v>16</v>
      </c>
      <c r="F22" s="52" t="s">
        <v>14</v>
      </c>
    </row>
    <row r="23" spans="5:9" x14ac:dyDescent="0.3">
      <c r="F23" s="133" t="s">
        <v>15</v>
      </c>
      <c r="G23" s="133"/>
    </row>
    <row r="24" spans="5:9" x14ac:dyDescent="0.3">
      <c r="F24" s="42"/>
      <c r="G24" s="42"/>
    </row>
    <row r="25" spans="5:9" x14ac:dyDescent="0.3">
      <c r="F25" s="42"/>
      <c r="G25" s="42"/>
    </row>
    <row r="26" spans="5:9" x14ac:dyDescent="0.3">
      <c r="F26" s="42"/>
      <c r="G26" s="42"/>
      <c r="I26" s="9"/>
    </row>
    <row r="27" spans="5:9" x14ac:dyDescent="0.3">
      <c r="F27" s="42"/>
      <c r="G27" s="42"/>
      <c r="I27" s="8"/>
    </row>
    <row r="28" spans="5:9" x14ac:dyDescent="0.3">
      <c r="F28" s="42"/>
      <c r="G28" s="42"/>
      <c r="I28" s="8"/>
    </row>
    <row r="29" spans="5:9" x14ac:dyDescent="0.3">
      <c r="F29" s="42"/>
      <c r="G29" s="42"/>
      <c r="I29" s="10"/>
    </row>
    <row r="30" spans="5:9" x14ac:dyDescent="0.3">
      <c r="F30" s="42"/>
      <c r="G30" s="42"/>
    </row>
    <row r="31" spans="5:9" x14ac:dyDescent="0.3">
      <c r="F31" s="42"/>
      <c r="G31" s="42"/>
    </row>
    <row r="32" spans="5:9" ht="21.75" customHeight="1" x14ac:dyDescent="0.3">
      <c r="F32" s="130" t="s">
        <v>12</v>
      </c>
      <c r="G32" s="130"/>
    </row>
    <row r="33" spans="5:7" ht="15" customHeight="1" x14ac:dyDescent="0.3">
      <c r="E33" s="8" t="s">
        <v>16</v>
      </c>
      <c r="F33" s="52" t="s">
        <v>13</v>
      </c>
    </row>
    <row r="34" spans="5:7" x14ac:dyDescent="0.3">
      <c r="E34" s="8" t="s">
        <v>16</v>
      </c>
      <c r="F34" s="52" t="s">
        <v>14</v>
      </c>
    </row>
    <row r="35" spans="5:7" x14ac:dyDescent="0.3">
      <c r="F35" s="133" t="s">
        <v>15</v>
      </c>
      <c r="G35" s="133"/>
    </row>
    <row r="36" spans="5:7" x14ac:dyDescent="0.3">
      <c r="F36" s="42"/>
      <c r="G36" s="42"/>
    </row>
    <row r="37" spans="5:7" x14ac:dyDescent="0.3">
      <c r="F37" s="42"/>
      <c r="G37" s="42"/>
    </row>
    <row r="38" spans="5:7" x14ac:dyDescent="0.3">
      <c r="F38" s="42"/>
      <c r="G38" s="42"/>
    </row>
  </sheetData>
  <mergeCells count="6">
    <mergeCell ref="F35:G35"/>
    <mergeCell ref="F10:G10"/>
    <mergeCell ref="F13:G13"/>
    <mergeCell ref="F20:G20"/>
    <mergeCell ref="F23:G23"/>
    <mergeCell ref="F32:G32"/>
  </mergeCells>
  <pageMargins left="0.70866141732283472" right="0.70866141732283472" top="0.74803149606299213" bottom="0.74803149606299213" header="0.31496062992125984" footer="0.31496062992125984"/>
  <pageSetup paperSize="9" scale="97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8CCD-B38F-4FD1-9B0D-9F9606D6D365}">
  <sheetPr>
    <tabColor theme="5" tint="0.39997558519241921"/>
    <pageSetUpPr fitToPage="1"/>
  </sheetPr>
  <dimension ref="A1:AA38"/>
  <sheetViews>
    <sheetView showGridLines="0" tabSelected="1" topLeftCell="J1" zoomScaleNormal="100" zoomScaleSheetLayoutView="100" workbookViewId="0">
      <selection activeCell="J10" sqref="J10"/>
    </sheetView>
  </sheetViews>
  <sheetFormatPr baseColWidth="10" defaultRowHeight="14.4" x14ac:dyDescent="0.3"/>
  <cols>
    <col min="1" max="1" width="29.5546875" customWidth="1"/>
    <col min="2" max="2" width="12.33203125" customWidth="1"/>
    <col min="3" max="3" width="12.5546875" customWidth="1"/>
    <col min="4" max="4" width="14" customWidth="1"/>
    <col min="5" max="5" width="11" customWidth="1"/>
    <col min="6" max="6" width="19.77734375" customWidth="1"/>
    <col min="7" max="7" width="1.6640625" customWidth="1"/>
    <col min="8" max="8" width="13.6640625" customWidth="1"/>
    <col min="15" max="15" width="34.6640625" customWidth="1"/>
    <col min="20" max="20" width="17.33203125" customWidth="1"/>
    <col min="22" max="22" width="28.88671875" customWidth="1"/>
  </cols>
  <sheetData>
    <row r="1" spans="1:27" ht="49.5" customHeight="1" x14ac:dyDescent="0.3">
      <c r="A1" s="19" t="s">
        <v>119</v>
      </c>
      <c r="B1" s="11" t="s">
        <v>126</v>
      </c>
      <c r="C1" s="38" t="s">
        <v>39</v>
      </c>
      <c r="D1" s="38" t="s">
        <v>38</v>
      </c>
      <c r="E1" s="38" t="s">
        <v>37</v>
      </c>
      <c r="F1" s="38" t="s">
        <v>105</v>
      </c>
      <c r="O1" s="123" t="s">
        <v>127</v>
      </c>
      <c r="P1" s="124" t="s">
        <v>118</v>
      </c>
      <c r="Q1" s="38" t="s">
        <v>39</v>
      </c>
      <c r="R1" s="38" t="s">
        <v>38</v>
      </c>
      <c r="S1" s="38" t="s">
        <v>106</v>
      </c>
      <c r="T1" s="38" t="s">
        <v>105</v>
      </c>
      <c r="V1" s="66" t="s">
        <v>137</v>
      </c>
      <c r="W1" s="67" t="s">
        <v>42</v>
      </c>
      <c r="X1" s="67" t="s">
        <v>107</v>
      </c>
      <c r="Y1" s="67" t="s">
        <v>108</v>
      </c>
      <c r="Z1" s="67" t="s">
        <v>19</v>
      </c>
      <c r="AA1" s="67" t="s">
        <v>109</v>
      </c>
    </row>
    <row r="2" spans="1:27" ht="25.05" customHeight="1" x14ac:dyDescent="0.3">
      <c r="A2" s="12" t="s">
        <v>120</v>
      </c>
      <c r="B2" s="13">
        <v>17.2</v>
      </c>
      <c r="C2" s="54">
        <v>450</v>
      </c>
      <c r="D2" s="55">
        <f>B2*C2</f>
        <v>7740</v>
      </c>
      <c r="E2" s="56">
        <v>0.2</v>
      </c>
      <c r="F2" s="68">
        <f>D2*1.2</f>
        <v>9288</v>
      </c>
      <c r="H2" s="108">
        <f>D2*(1+E2)</f>
        <v>9288</v>
      </c>
      <c r="O2" s="112" t="s">
        <v>128</v>
      </c>
      <c r="P2" s="125">
        <v>4.9000000000000004</v>
      </c>
      <c r="Q2" s="95">
        <v>387</v>
      </c>
      <c r="R2" s="68">
        <f>P2*Q2</f>
        <v>1896.3000000000002</v>
      </c>
      <c r="S2" s="95">
        <v>1.1100000000000001</v>
      </c>
      <c r="T2" s="68">
        <f>R2*S2</f>
        <v>2104.8930000000005</v>
      </c>
      <c r="V2" s="112" t="s">
        <v>133</v>
      </c>
      <c r="W2" s="70">
        <v>29.7</v>
      </c>
      <c r="X2" s="95">
        <v>443</v>
      </c>
      <c r="Y2" s="71">
        <f>W2*X2</f>
        <v>13157.1</v>
      </c>
      <c r="Z2" s="109">
        <v>0.38</v>
      </c>
      <c r="AA2" s="71">
        <f>Y2*(1+Z2)</f>
        <v>18156.797999999999</v>
      </c>
    </row>
    <row r="3" spans="1:27" ht="25.05" customHeight="1" x14ac:dyDescent="0.3">
      <c r="A3" s="12" t="s">
        <v>121</v>
      </c>
      <c r="B3" s="13">
        <v>26.4</v>
      </c>
      <c r="C3" s="54">
        <v>220</v>
      </c>
      <c r="D3" s="55">
        <f t="shared" ref="D3:D7" si="0">B3*C3</f>
        <v>5808</v>
      </c>
      <c r="E3" s="56">
        <v>0.12</v>
      </c>
      <c r="F3" s="68">
        <f>D3*1.12</f>
        <v>6504.9600000000009</v>
      </c>
      <c r="H3" s="108">
        <f t="shared" ref="H3:H7" si="1">D3*(1+E3)</f>
        <v>6504.9600000000009</v>
      </c>
      <c r="O3" s="112" t="s">
        <v>129</v>
      </c>
      <c r="P3" s="125">
        <v>6.9</v>
      </c>
      <c r="Q3" s="95">
        <v>940</v>
      </c>
      <c r="R3" s="68">
        <f t="shared" ref="R3:R6" si="2">P3*Q3</f>
        <v>6486</v>
      </c>
      <c r="S3" s="95">
        <v>1.03</v>
      </c>
      <c r="T3" s="68">
        <f t="shared" ref="T3:T6" si="3">R3*S3</f>
        <v>6680.58</v>
      </c>
      <c r="V3" s="112" t="s">
        <v>134</v>
      </c>
      <c r="W3" s="70">
        <v>11.1</v>
      </c>
      <c r="X3" s="95">
        <v>258</v>
      </c>
      <c r="Y3" s="71">
        <f t="shared" ref="Y3:Y5" si="4">W3*X3</f>
        <v>2863.7999999999997</v>
      </c>
      <c r="Z3" s="109">
        <v>-0.28999999999999998</v>
      </c>
      <c r="AA3" s="71">
        <f t="shared" ref="AA3:AA5" si="5">Y3*(1+Z3)</f>
        <v>2033.2979999999998</v>
      </c>
    </row>
    <row r="4" spans="1:27" ht="25.05" customHeight="1" x14ac:dyDescent="0.3">
      <c r="A4" s="12" t="s">
        <v>122</v>
      </c>
      <c r="B4" s="13">
        <v>15.5</v>
      </c>
      <c r="C4" s="54">
        <v>345</v>
      </c>
      <c r="D4" s="55">
        <f t="shared" si="0"/>
        <v>5347.5</v>
      </c>
      <c r="E4" s="56">
        <v>0.08</v>
      </c>
      <c r="F4" s="68">
        <f>(D4*E4)+D4</f>
        <v>5775.3</v>
      </c>
      <c r="H4" s="108">
        <f t="shared" si="1"/>
        <v>5775.3</v>
      </c>
      <c r="O4" s="112" t="s">
        <v>130</v>
      </c>
      <c r="P4" s="125">
        <v>6.9</v>
      </c>
      <c r="Q4" s="95">
        <v>230</v>
      </c>
      <c r="R4" s="68">
        <f t="shared" si="2"/>
        <v>1587</v>
      </c>
      <c r="S4" s="95">
        <v>1.06</v>
      </c>
      <c r="T4" s="68">
        <f t="shared" si="3"/>
        <v>1682.22</v>
      </c>
      <c r="V4" s="112" t="s">
        <v>135</v>
      </c>
      <c r="W4" s="70">
        <v>24</v>
      </c>
      <c r="X4" s="95">
        <v>124</v>
      </c>
      <c r="Y4" s="71">
        <f t="shared" si="4"/>
        <v>2976</v>
      </c>
      <c r="Z4" s="109">
        <v>0.15</v>
      </c>
      <c r="AA4" s="71">
        <f t="shared" si="5"/>
        <v>3422.3999999999996</v>
      </c>
    </row>
    <row r="5" spans="1:27" ht="25.05" customHeight="1" x14ac:dyDescent="0.3">
      <c r="A5" s="12" t="s">
        <v>123</v>
      </c>
      <c r="B5" s="13">
        <v>70.900000000000006</v>
      </c>
      <c r="C5" s="54">
        <v>330</v>
      </c>
      <c r="D5" s="55">
        <f t="shared" si="0"/>
        <v>23397.000000000004</v>
      </c>
      <c r="E5" s="56">
        <v>0.1</v>
      </c>
      <c r="F5" s="68">
        <f>(D5*E5)+D5</f>
        <v>25736.700000000004</v>
      </c>
      <c r="H5" s="108">
        <f t="shared" si="1"/>
        <v>25736.700000000004</v>
      </c>
      <c r="O5" s="112" t="s">
        <v>131</v>
      </c>
      <c r="P5" s="125">
        <v>4.9000000000000004</v>
      </c>
      <c r="Q5" s="95">
        <v>472</v>
      </c>
      <c r="R5" s="68">
        <f t="shared" si="2"/>
        <v>2312.8000000000002</v>
      </c>
      <c r="S5" s="95">
        <v>1.2</v>
      </c>
      <c r="T5" s="68">
        <f t="shared" si="3"/>
        <v>2775.36</v>
      </c>
      <c r="V5" s="112" t="s">
        <v>136</v>
      </c>
      <c r="W5" s="70">
        <v>7.7</v>
      </c>
      <c r="X5" s="95">
        <v>569</v>
      </c>
      <c r="Y5" s="71">
        <f t="shared" si="4"/>
        <v>4381.3</v>
      </c>
      <c r="Z5" s="109">
        <v>0.12</v>
      </c>
      <c r="AA5" s="71">
        <f t="shared" si="5"/>
        <v>4907.0560000000005</v>
      </c>
    </row>
    <row r="6" spans="1:27" ht="25.05" customHeight="1" x14ac:dyDescent="0.3">
      <c r="A6" s="12" t="s">
        <v>124</v>
      </c>
      <c r="B6" s="13">
        <v>28.3</v>
      </c>
      <c r="C6" s="54">
        <v>538</v>
      </c>
      <c r="D6" s="55">
        <f t="shared" si="0"/>
        <v>15225.4</v>
      </c>
      <c r="E6" s="56">
        <v>0.15</v>
      </c>
      <c r="F6" s="68">
        <f>(D6*E6)+D6</f>
        <v>17509.21</v>
      </c>
      <c r="H6" s="108">
        <f t="shared" si="1"/>
        <v>17509.21</v>
      </c>
      <c r="O6" s="112" t="s">
        <v>132</v>
      </c>
      <c r="P6" s="125">
        <v>4.5999999999999996</v>
      </c>
      <c r="Q6" s="95">
        <v>328</v>
      </c>
      <c r="R6" s="68">
        <f t="shared" si="2"/>
        <v>1508.8</v>
      </c>
      <c r="S6" s="95">
        <v>1.25</v>
      </c>
      <c r="T6" s="68">
        <f t="shared" si="3"/>
        <v>1886</v>
      </c>
    </row>
    <row r="7" spans="1:27" ht="25.05" customHeight="1" x14ac:dyDescent="0.3">
      <c r="A7" s="12" t="s">
        <v>125</v>
      </c>
      <c r="B7" s="13">
        <v>28.4</v>
      </c>
      <c r="C7" s="54">
        <v>187</v>
      </c>
      <c r="D7" s="55">
        <f t="shared" si="0"/>
        <v>5310.8</v>
      </c>
      <c r="E7" s="57" t="s">
        <v>40</v>
      </c>
      <c r="F7" s="68">
        <f>D7*0.91</f>
        <v>4832.8280000000004</v>
      </c>
      <c r="H7" s="108">
        <f t="shared" si="1"/>
        <v>4832.8280000000004</v>
      </c>
    </row>
    <row r="8" spans="1:27" ht="15.6" x14ac:dyDescent="0.3">
      <c r="A8" s="1"/>
      <c r="O8" s="123" t="s">
        <v>127</v>
      </c>
      <c r="P8" s="115"/>
      <c r="W8" s="126">
        <v>29.7</v>
      </c>
    </row>
    <row r="9" spans="1:27" x14ac:dyDescent="0.3">
      <c r="O9" s="112" t="s">
        <v>128</v>
      </c>
      <c r="P9" s="116">
        <f>-(1-S2)</f>
        <v>0.1100000000000001</v>
      </c>
      <c r="W9" s="126">
        <v>11.1</v>
      </c>
    </row>
    <row r="10" spans="1:27" x14ac:dyDescent="0.3">
      <c r="F10" s="130" t="s">
        <v>12</v>
      </c>
      <c r="G10" s="130"/>
      <c r="O10" s="112" t="s">
        <v>129</v>
      </c>
      <c r="P10" s="116">
        <f>-(1-S3)</f>
        <v>3.0000000000000027E-2</v>
      </c>
      <c r="W10" s="126">
        <v>24</v>
      </c>
    </row>
    <row r="11" spans="1:27" x14ac:dyDescent="0.3">
      <c r="E11" s="8" t="s">
        <v>46</v>
      </c>
      <c r="F11" s="98" t="s">
        <v>13</v>
      </c>
      <c r="G11" s="110" t="s">
        <v>110</v>
      </c>
      <c r="O11" s="112" t="s">
        <v>130</v>
      </c>
      <c r="P11" s="116">
        <f>-(1-S4)</f>
        <v>6.0000000000000053E-2</v>
      </c>
      <c r="W11" s="126">
        <v>7.7</v>
      </c>
    </row>
    <row r="12" spans="1:27" x14ac:dyDescent="0.3">
      <c r="E12" s="8" t="s">
        <v>16</v>
      </c>
      <c r="F12" s="98" t="s">
        <v>14</v>
      </c>
      <c r="G12" s="111" t="s">
        <v>111</v>
      </c>
      <c r="O12" s="112" t="s">
        <v>131</v>
      </c>
      <c r="P12" s="116">
        <f>-(1-S5)</f>
        <v>0.19999999999999996</v>
      </c>
    </row>
    <row r="13" spans="1:27" x14ac:dyDescent="0.3">
      <c r="F13" s="133" t="s">
        <v>15</v>
      </c>
      <c r="G13" s="133"/>
      <c r="O13" s="112" t="s">
        <v>132</v>
      </c>
      <c r="P13" s="116">
        <f>-(1-S6)</f>
        <v>0.25</v>
      </c>
    </row>
    <row r="14" spans="1:27" x14ac:dyDescent="0.3">
      <c r="F14" t="s">
        <v>112</v>
      </c>
      <c r="S14" s="114"/>
    </row>
    <row r="15" spans="1:27" x14ac:dyDescent="0.3">
      <c r="F15" t="s">
        <v>113</v>
      </c>
      <c r="S15" s="114"/>
    </row>
    <row r="20" spans="5:9" ht="30" customHeight="1" x14ac:dyDescent="0.3">
      <c r="F20" s="130" t="s">
        <v>12</v>
      </c>
      <c r="G20" s="130"/>
    </row>
    <row r="21" spans="5:9" ht="15" customHeight="1" x14ac:dyDescent="0.3">
      <c r="E21" s="8" t="s">
        <v>16</v>
      </c>
      <c r="F21" s="98" t="s">
        <v>13</v>
      </c>
    </row>
    <row r="22" spans="5:9" x14ac:dyDescent="0.3">
      <c r="E22" s="8" t="s">
        <v>46</v>
      </c>
      <c r="F22" s="98" t="s">
        <v>14</v>
      </c>
    </row>
    <row r="23" spans="5:9" x14ac:dyDescent="0.3">
      <c r="E23" s="134" t="s">
        <v>15</v>
      </c>
      <c r="F23" s="134"/>
      <c r="G23" s="79" t="s">
        <v>52</v>
      </c>
    </row>
    <row r="24" spans="5:9" x14ac:dyDescent="0.3">
      <c r="F24" t="s">
        <v>114</v>
      </c>
    </row>
    <row r="25" spans="5:9" x14ac:dyDescent="0.3">
      <c r="F25" t="s">
        <v>115</v>
      </c>
    </row>
    <row r="26" spans="5:9" x14ac:dyDescent="0.3">
      <c r="I26" s="9"/>
    </row>
    <row r="27" spans="5:9" x14ac:dyDescent="0.3">
      <c r="I27" s="8"/>
    </row>
    <row r="28" spans="5:9" x14ac:dyDescent="0.3">
      <c r="I28" s="8"/>
    </row>
    <row r="29" spans="5:9" x14ac:dyDescent="0.3">
      <c r="I29" s="10"/>
    </row>
    <row r="32" spans="5:9" ht="21.75" customHeight="1" x14ac:dyDescent="0.3">
      <c r="F32" s="130" t="s">
        <v>12</v>
      </c>
      <c r="G32" s="130"/>
    </row>
    <row r="33" spans="5:7" ht="15" customHeight="1" x14ac:dyDescent="0.3">
      <c r="E33" s="8" t="s">
        <v>16</v>
      </c>
      <c r="F33" s="98" t="s">
        <v>13</v>
      </c>
    </row>
    <row r="34" spans="5:7" x14ac:dyDescent="0.3">
      <c r="E34" s="8" t="s">
        <v>46</v>
      </c>
      <c r="F34" s="98" t="s">
        <v>14</v>
      </c>
    </row>
    <row r="35" spans="5:7" x14ac:dyDescent="0.3">
      <c r="E35" s="134" t="s">
        <v>15</v>
      </c>
      <c r="F35" s="134"/>
      <c r="G35" s="79" t="s">
        <v>52</v>
      </c>
    </row>
    <row r="36" spans="5:7" x14ac:dyDescent="0.3">
      <c r="F36" t="s">
        <v>114</v>
      </c>
    </row>
    <row r="37" spans="5:7" x14ac:dyDescent="0.3">
      <c r="F37" t="s">
        <v>116</v>
      </c>
    </row>
    <row r="38" spans="5:7" x14ac:dyDescent="0.3">
      <c r="F38" t="s">
        <v>117</v>
      </c>
    </row>
  </sheetData>
  <mergeCells count="6">
    <mergeCell ref="E35:F35"/>
    <mergeCell ref="F10:G10"/>
    <mergeCell ref="F13:G13"/>
    <mergeCell ref="F20:G20"/>
    <mergeCell ref="E23:F23"/>
    <mergeCell ref="F32:G32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&amp;L&amp;8&amp;G CERPEG 2020 | CO-IN Les représentations graphiques&amp;C Adaptation CERPEG &amp;R&amp;8Adaptation CERPEG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A26F-53D0-4BCC-8375-37FC6E0FB597}">
  <sheetPr>
    <tabColor theme="7" tint="-0.249977111117893"/>
    <pageSetUpPr fitToPage="1"/>
  </sheetPr>
  <dimension ref="A1:AD18"/>
  <sheetViews>
    <sheetView tabSelected="1" topLeftCell="Y9" workbookViewId="0">
      <selection activeCell="J10" sqref="J10"/>
    </sheetView>
  </sheetViews>
  <sheetFormatPr baseColWidth="10" defaultRowHeight="14.4" x14ac:dyDescent="0.3"/>
  <cols>
    <col min="1" max="1" width="45.88671875" customWidth="1"/>
    <col min="2" max="2" width="11.6640625" style="3" customWidth="1"/>
    <col min="3" max="3" width="15.44140625" style="3" customWidth="1"/>
    <col min="4" max="4" width="42" customWidth="1"/>
    <col min="5" max="5" width="31.21875" customWidth="1"/>
    <col min="6" max="7" width="11.5546875" customWidth="1"/>
    <col min="8" max="8" width="25.5546875" customWidth="1"/>
    <col min="9" max="16" width="15.33203125" style="26" customWidth="1"/>
    <col min="17" max="17" width="11.5546875" customWidth="1"/>
    <col min="18" max="18" width="16.88671875" customWidth="1"/>
    <col min="19" max="23" width="21.88671875" customWidth="1"/>
    <col min="24" max="24" width="10.88671875" customWidth="1"/>
    <col min="25" max="25" width="43" customWidth="1"/>
    <col min="26" max="26" width="15" customWidth="1"/>
    <col min="27" max="27" width="12.21875" customWidth="1"/>
    <col min="28" max="28" width="14.6640625" customWidth="1"/>
    <col min="29" max="29" width="15.88671875" customWidth="1"/>
    <col min="30" max="30" width="34.44140625" customWidth="1"/>
  </cols>
  <sheetData>
    <row r="1" spans="1:30" ht="54" customHeight="1" x14ac:dyDescent="0.3">
      <c r="A1" s="20" t="s">
        <v>119</v>
      </c>
      <c r="B1" s="21" t="s">
        <v>126</v>
      </c>
      <c r="C1" s="21" t="s">
        <v>19</v>
      </c>
      <c r="D1" s="21" t="s">
        <v>21</v>
      </c>
      <c r="E1" s="21" t="s">
        <v>22</v>
      </c>
    </row>
    <row r="2" spans="1:30" s="24" customFormat="1" ht="34.950000000000003" customHeight="1" x14ac:dyDescent="0.3">
      <c r="A2" s="35" t="s">
        <v>120</v>
      </c>
      <c r="B2" s="36">
        <v>17.2</v>
      </c>
      <c r="C2" s="61">
        <v>0.06</v>
      </c>
      <c r="D2" s="37"/>
      <c r="E2" s="62"/>
      <c r="I2" s="27"/>
      <c r="J2" s="27"/>
      <c r="K2" s="27"/>
      <c r="L2" s="27"/>
      <c r="M2" s="27"/>
      <c r="N2" s="27"/>
      <c r="O2" s="27"/>
      <c r="P2" s="27"/>
    </row>
    <row r="3" spans="1:30" s="24" customFormat="1" ht="34.950000000000003" customHeight="1" x14ac:dyDescent="0.3">
      <c r="A3" s="35" t="s">
        <v>121</v>
      </c>
      <c r="B3" s="36">
        <v>26.4</v>
      </c>
      <c r="C3" s="61">
        <v>0.06</v>
      </c>
      <c r="D3" s="37"/>
      <c r="E3" s="62"/>
      <c r="I3" s="27"/>
      <c r="J3" s="27"/>
      <c r="K3" s="27"/>
      <c r="L3" s="27"/>
      <c r="M3" s="27"/>
      <c r="N3" s="27"/>
      <c r="O3" s="27"/>
      <c r="P3" s="27"/>
    </row>
    <row r="4" spans="1:30" s="24" customFormat="1" ht="34.950000000000003" customHeight="1" x14ac:dyDescent="0.3">
      <c r="A4" s="35" t="s">
        <v>122</v>
      </c>
      <c r="B4" s="36">
        <v>15.5</v>
      </c>
      <c r="C4" s="61">
        <v>0.06</v>
      </c>
      <c r="D4" s="37"/>
      <c r="E4" s="62"/>
      <c r="I4" s="27"/>
      <c r="J4" s="27"/>
      <c r="K4" s="27"/>
      <c r="L4" s="27"/>
      <c r="M4" s="27"/>
      <c r="N4" s="27"/>
      <c r="O4" s="27"/>
      <c r="P4" s="27"/>
    </row>
    <row r="5" spans="1:30" s="24" customFormat="1" ht="34.950000000000003" customHeight="1" x14ac:dyDescent="0.3">
      <c r="A5" s="35" t="s">
        <v>123</v>
      </c>
      <c r="B5" s="36">
        <v>70.900000000000006</v>
      </c>
      <c r="C5" s="61">
        <v>0.08</v>
      </c>
      <c r="D5" s="37"/>
      <c r="E5" s="62"/>
      <c r="I5" s="27"/>
      <c r="J5" s="27"/>
      <c r="K5" s="27"/>
      <c r="L5" s="27"/>
      <c r="M5" s="27"/>
      <c r="N5" s="27"/>
      <c r="O5" s="27"/>
      <c r="P5" s="27"/>
    </row>
    <row r="6" spans="1:30" s="24" customFormat="1" ht="34.950000000000003" customHeight="1" x14ac:dyDescent="0.3">
      <c r="A6" s="35" t="s">
        <v>124</v>
      </c>
      <c r="B6" s="36">
        <v>28.3</v>
      </c>
      <c r="C6" s="61">
        <v>0.08</v>
      </c>
      <c r="D6" s="37"/>
      <c r="E6" s="62"/>
      <c r="I6" s="27"/>
      <c r="J6" s="27"/>
      <c r="K6" s="27"/>
      <c r="L6" s="27"/>
      <c r="M6" s="27"/>
      <c r="N6" s="27"/>
      <c r="O6" s="27"/>
      <c r="P6" s="27"/>
    </row>
    <row r="7" spans="1:30" s="24" customFormat="1" ht="34.950000000000003" customHeight="1" x14ac:dyDescent="0.3">
      <c r="A7" s="35" t="s">
        <v>125</v>
      </c>
      <c r="B7" s="36">
        <v>28.4</v>
      </c>
      <c r="C7" s="118">
        <v>-0.03</v>
      </c>
      <c r="D7" s="37"/>
      <c r="E7" s="62"/>
      <c r="I7" s="27"/>
      <c r="J7" s="27"/>
      <c r="K7" s="27"/>
      <c r="L7" s="27"/>
      <c r="M7" s="27"/>
      <c r="N7" s="27"/>
      <c r="O7" s="27"/>
      <c r="P7" s="27"/>
    </row>
    <row r="9" spans="1:30" ht="35.4" customHeight="1" x14ac:dyDescent="0.3">
      <c r="H9" s="25" t="s">
        <v>24</v>
      </c>
      <c r="I9" s="51">
        <v>990</v>
      </c>
      <c r="J9" s="51">
        <v>1650</v>
      </c>
      <c r="K9" s="51">
        <v>1880</v>
      </c>
      <c r="L9" s="51">
        <v>1960</v>
      </c>
      <c r="M9" s="51">
        <v>2180</v>
      </c>
      <c r="N9" s="51">
        <v>2660</v>
      </c>
      <c r="O9" s="51">
        <v>3890</v>
      </c>
      <c r="P9" s="51">
        <v>4750</v>
      </c>
      <c r="R9" s="29"/>
      <c r="S9" s="11" t="s">
        <v>26</v>
      </c>
      <c r="T9" s="11" t="s">
        <v>27</v>
      </c>
      <c r="U9" s="11" t="s">
        <v>28</v>
      </c>
      <c r="V9" s="11" t="s">
        <v>29</v>
      </c>
      <c r="W9" s="11" t="s">
        <v>30</v>
      </c>
      <c r="Y9" s="19" t="s">
        <v>119</v>
      </c>
      <c r="Z9" s="11" t="s">
        <v>126</v>
      </c>
      <c r="AA9" s="38" t="s">
        <v>39</v>
      </c>
      <c r="AB9" s="38" t="s">
        <v>38</v>
      </c>
      <c r="AC9" s="38" t="s">
        <v>37</v>
      </c>
      <c r="AD9" s="38" t="s">
        <v>35</v>
      </c>
    </row>
    <row r="10" spans="1:30" ht="34.950000000000003" customHeight="1" x14ac:dyDescent="0.3">
      <c r="H10" s="18" t="s">
        <v>23</v>
      </c>
      <c r="I10" s="28"/>
      <c r="J10" s="28"/>
      <c r="K10" s="28"/>
      <c r="L10" s="28"/>
      <c r="M10" s="28"/>
      <c r="N10" s="28"/>
      <c r="O10" s="28"/>
      <c r="P10" s="28"/>
      <c r="R10" s="34" t="s">
        <v>33</v>
      </c>
      <c r="S10" s="31">
        <v>2</v>
      </c>
      <c r="T10" s="31">
        <v>5</v>
      </c>
      <c r="U10" s="31">
        <v>6</v>
      </c>
      <c r="V10" s="31">
        <v>12</v>
      </c>
      <c r="W10" s="31">
        <f>SUM(S10:V10)</f>
        <v>25</v>
      </c>
      <c r="Y10" s="22" t="s">
        <v>120</v>
      </c>
      <c r="Z10" s="23">
        <v>17.2</v>
      </c>
      <c r="AA10" s="31">
        <v>450</v>
      </c>
      <c r="AB10" s="58"/>
      <c r="AC10" s="63">
        <v>0.2</v>
      </c>
      <c r="AD10" s="60"/>
    </row>
    <row r="11" spans="1:30" ht="34.950000000000003" customHeight="1" x14ac:dyDescent="0.3">
      <c r="H11" s="18" t="s">
        <v>25</v>
      </c>
      <c r="I11" s="28"/>
      <c r="J11" s="28"/>
      <c r="K11" s="28"/>
      <c r="L11" s="28"/>
      <c r="M11" s="28"/>
      <c r="N11" s="28"/>
      <c r="O11" s="28"/>
      <c r="P11" s="28"/>
      <c r="R11" s="34" t="s">
        <v>34</v>
      </c>
      <c r="S11" s="32"/>
      <c r="T11" s="32"/>
      <c r="U11" s="32"/>
      <c r="V11" s="32"/>
      <c r="W11" s="31"/>
      <c r="Y11" s="22" t="s">
        <v>121</v>
      </c>
      <c r="Z11" s="23">
        <v>26.4</v>
      </c>
      <c r="AA11" s="31">
        <v>220</v>
      </c>
      <c r="AB11" s="58"/>
      <c r="AC11" s="63">
        <v>0.12</v>
      </c>
      <c r="AD11" s="60"/>
    </row>
    <row r="12" spans="1:30" ht="34.950000000000003" customHeight="1" x14ac:dyDescent="0.3">
      <c r="Y12" s="22" t="s">
        <v>122</v>
      </c>
      <c r="Z12" s="23">
        <v>15.5</v>
      </c>
      <c r="AA12" s="31">
        <v>345</v>
      </c>
      <c r="AB12" s="58"/>
      <c r="AC12" s="63">
        <v>0.08</v>
      </c>
      <c r="AD12" s="60"/>
    </row>
    <row r="13" spans="1:30" ht="34.950000000000003" customHeight="1" x14ac:dyDescent="0.3">
      <c r="R13" s="29"/>
      <c r="S13" s="11" t="s">
        <v>3</v>
      </c>
      <c r="T13" s="11" t="s">
        <v>4</v>
      </c>
      <c r="U13" s="11" t="s">
        <v>5</v>
      </c>
      <c r="V13" s="11" t="s">
        <v>6</v>
      </c>
      <c r="W13" s="11" t="s">
        <v>8</v>
      </c>
      <c r="Y13" s="22" t="s">
        <v>123</v>
      </c>
      <c r="Z13" s="23">
        <v>70.900000000000006</v>
      </c>
      <c r="AA13" s="31">
        <v>330</v>
      </c>
      <c r="AB13" s="58"/>
      <c r="AC13" s="63">
        <v>0.1</v>
      </c>
      <c r="AD13" s="60"/>
    </row>
    <row r="14" spans="1:30" ht="34.950000000000003" customHeight="1" x14ac:dyDescent="0.3">
      <c r="R14" s="22" t="s">
        <v>7</v>
      </c>
      <c r="S14" s="31">
        <v>2</v>
      </c>
      <c r="T14" s="31">
        <v>5</v>
      </c>
      <c r="U14" s="31">
        <v>6</v>
      </c>
      <c r="V14" s="31">
        <v>12</v>
      </c>
      <c r="W14" s="31">
        <f>SUM(S14:V14)</f>
        <v>25</v>
      </c>
      <c r="Y14" s="22" t="s">
        <v>124</v>
      </c>
      <c r="Z14" s="23">
        <v>28.3</v>
      </c>
      <c r="AA14" s="31">
        <v>538</v>
      </c>
      <c r="AB14" s="58"/>
      <c r="AC14" s="63">
        <v>0.15</v>
      </c>
      <c r="AD14" s="60"/>
    </row>
    <row r="15" spans="1:30" ht="34.950000000000003" customHeight="1" x14ac:dyDescent="0.3">
      <c r="R15" s="22" t="s">
        <v>9</v>
      </c>
      <c r="S15" s="31">
        <v>1</v>
      </c>
      <c r="T15" s="31">
        <v>3</v>
      </c>
      <c r="U15" s="31">
        <v>2</v>
      </c>
      <c r="V15" s="31">
        <v>11</v>
      </c>
      <c r="W15" s="31">
        <f t="shared" ref="W15:W16" si="0">SUM(S15:V15)</f>
        <v>17</v>
      </c>
      <c r="Y15" s="22" t="s">
        <v>125</v>
      </c>
      <c r="Z15" s="23">
        <v>28.4</v>
      </c>
      <c r="AA15" s="31">
        <v>187</v>
      </c>
      <c r="AB15" s="58"/>
      <c r="AC15" s="59" t="s">
        <v>40</v>
      </c>
      <c r="AD15" s="60"/>
    </row>
    <row r="16" spans="1:30" ht="25.05" customHeight="1" x14ac:dyDescent="0.3">
      <c r="R16" s="22" t="s">
        <v>10</v>
      </c>
      <c r="S16" s="31">
        <v>1</v>
      </c>
      <c r="T16" s="31">
        <v>2</v>
      </c>
      <c r="U16" s="31">
        <v>4</v>
      </c>
      <c r="V16" s="31">
        <v>1</v>
      </c>
      <c r="W16" s="31">
        <f t="shared" si="0"/>
        <v>8</v>
      </c>
      <c r="Y16" s="39" t="s">
        <v>36</v>
      </c>
    </row>
    <row r="17" spans="18:23" ht="34.950000000000003" customHeight="1" x14ac:dyDescent="0.3">
      <c r="R17" s="22" t="s">
        <v>11</v>
      </c>
      <c r="S17" s="31"/>
      <c r="T17" s="31"/>
      <c r="U17" s="31"/>
      <c r="V17" s="31"/>
      <c r="W17" s="31"/>
    </row>
    <row r="18" spans="18:23" ht="34.950000000000003" customHeight="1" x14ac:dyDescent="0.3">
      <c r="R18" s="22" t="s">
        <v>41</v>
      </c>
      <c r="S18" s="31"/>
      <c r="T18" s="31"/>
      <c r="U18" s="31"/>
      <c r="V18" s="31"/>
      <c r="W18" s="31"/>
    </row>
  </sheetData>
  <pageMargins left="0.70866141732283472" right="0.70866141732283472" top="0.74803149606299213" bottom="0.74803149606299213" header="0.31496062992125984" footer="0.31496062992125984"/>
  <pageSetup paperSize="9" fitToWidth="0" orientation="portrait" horizontalDpi="0" verticalDpi="0" r:id="rId1"/>
  <headerFooter>
    <oddFooter>&amp;L&amp;8&amp;G CERPEG 2020 | CO-IN Les représentations graphiques&amp;C Adaptation CERPEG &amp;R&amp;8Adaptation CERPEG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Tarifs 2020 2021</vt:lpstr>
      <vt:lpstr>Tarifs 2020 2021 CORRIGE</vt:lpstr>
      <vt:lpstr>salaires </vt:lpstr>
      <vt:lpstr>salaires  CORRIGE</vt:lpstr>
      <vt:lpstr>salariés</vt:lpstr>
      <vt:lpstr>SALARIÉS CORRIGÉ</vt:lpstr>
      <vt:lpstr>chiffre d'affaires </vt:lpstr>
      <vt:lpstr>chiffre d'affaires  CORRIGE</vt:lpstr>
      <vt:lpstr>tableau-eleves</vt:lpstr>
      <vt:lpstr>'chiffre d''affaires '!Zone_d_impression</vt:lpstr>
      <vt:lpstr>'chiffre d''affaires  CORRIGE'!Zone_d_impression</vt:lpstr>
      <vt:lpstr>'salaires '!Zone_d_impression</vt:lpstr>
      <vt:lpstr>'salaires  CORRIGE'!Zone_d_impression</vt:lpstr>
      <vt:lpstr>salariés!Zone_d_impression</vt:lpstr>
      <vt:lpstr>'tableau-eleves'!Zone_d_impression</vt:lpstr>
      <vt:lpstr>'Tarifs 2020 2021'!Zone_d_impression</vt:lpstr>
      <vt:lpstr>'Tarifs 2020 2021 CORRIGE'!Zone_d_impression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 BOURHIS</dc:creator>
  <cp:lastModifiedBy>fabienne mauri</cp:lastModifiedBy>
  <cp:lastPrinted>2020-11-12T19:35:37Z</cp:lastPrinted>
  <dcterms:created xsi:type="dcterms:W3CDTF">2020-11-03T11:32:22Z</dcterms:created>
  <dcterms:modified xsi:type="dcterms:W3CDTF">2020-11-13T21:06:08Z</dcterms:modified>
</cp:coreProperties>
</file>