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on Drive\PROFESSIONNEL\CERPEG-activites\0-publications-suivi\10-Odoo-Tableur-Texteur-Outils\1-tableur\TABLEUR3-03-Gamme-Beaute-Sante\Niveau3\"/>
    </mc:Choice>
  </mc:AlternateContent>
  <xr:revisionPtr revIDLastSave="0" documentId="13_ncr:1_{84800C55-1158-424D-AB07-02382DFBD127}" xr6:coauthVersionLast="47" xr6:coauthVersionMax="47" xr10:uidLastSave="{00000000-0000-0000-0000-000000000000}"/>
  <bookViews>
    <workbookView xWindow="-98" yWindow="-98" windowWidth="21795" windowHeight="11625" xr2:uid="{39565D36-3C7B-4162-8447-577C725A3F18}"/>
  </bookViews>
  <sheets>
    <sheet name="attendu NIVEAU 3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3" i="1" l="1"/>
  <c r="K79" i="1"/>
  <c r="K52" i="1"/>
  <c r="K48" i="1"/>
  <c r="K43" i="1"/>
  <c r="D100" i="1"/>
  <c r="C100" i="1"/>
  <c r="B100" i="1"/>
  <c r="C94" i="1"/>
  <c r="I93" i="1"/>
  <c r="H93" i="1"/>
  <c r="D93" i="1"/>
  <c r="C93" i="1"/>
  <c r="I92" i="1"/>
  <c r="I96" i="1" s="1"/>
  <c r="D92" i="1"/>
  <c r="D96" i="1" s="1"/>
  <c r="C92" i="1"/>
  <c r="J91" i="1"/>
  <c r="G91" i="1"/>
  <c r="F91" i="1"/>
  <c r="J90" i="1"/>
  <c r="F90" i="1"/>
  <c r="G90" i="1" s="1"/>
  <c r="J89" i="1"/>
  <c r="F89" i="1"/>
  <c r="G89" i="1" s="1"/>
  <c r="J88" i="1"/>
  <c r="F88" i="1"/>
  <c r="G88" i="1" s="1"/>
  <c r="J87" i="1"/>
  <c r="F87" i="1"/>
  <c r="G87" i="1" s="1"/>
  <c r="J86" i="1"/>
  <c r="F86" i="1"/>
  <c r="G86" i="1" s="1"/>
  <c r="J85" i="1"/>
  <c r="J92" i="1" s="1"/>
  <c r="F85" i="1"/>
  <c r="G85" i="1" s="1"/>
  <c r="J84" i="1"/>
  <c r="F84" i="1"/>
  <c r="G84" i="1" s="1"/>
  <c r="J83" i="1"/>
  <c r="F83" i="1"/>
  <c r="G83" i="1" s="1"/>
  <c r="J82" i="1"/>
  <c r="F82" i="1"/>
  <c r="G82" i="1" s="1"/>
  <c r="J81" i="1"/>
  <c r="J93" i="1" s="1"/>
  <c r="F81" i="1"/>
  <c r="G81" i="1" s="1"/>
  <c r="C80" i="1"/>
  <c r="I79" i="1"/>
  <c r="H79" i="1"/>
  <c r="F79" i="1"/>
  <c r="D79" i="1"/>
  <c r="C79" i="1"/>
  <c r="I78" i="1"/>
  <c r="D78" i="1"/>
  <c r="C78" i="1"/>
  <c r="J77" i="1"/>
  <c r="F77" i="1"/>
  <c r="G77" i="1" s="1"/>
  <c r="J76" i="1"/>
  <c r="F76" i="1"/>
  <c r="G76" i="1" s="1"/>
  <c r="J75" i="1"/>
  <c r="F75" i="1"/>
  <c r="G75" i="1" s="1"/>
  <c r="J74" i="1"/>
  <c r="F74" i="1"/>
  <c r="G74" i="1" s="1"/>
  <c r="J73" i="1"/>
  <c r="F73" i="1"/>
  <c r="G73" i="1" s="1"/>
  <c r="J72" i="1"/>
  <c r="F72" i="1"/>
  <c r="G72" i="1" s="1"/>
  <c r="J71" i="1"/>
  <c r="F71" i="1"/>
  <c r="G71" i="1" s="1"/>
  <c r="J70" i="1"/>
  <c r="F70" i="1"/>
  <c r="G70" i="1" s="1"/>
  <c r="J69" i="1"/>
  <c r="F69" i="1"/>
  <c r="G69" i="1" s="1"/>
  <c r="J68" i="1"/>
  <c r="F68" i="1"/>
  <c r="G68" i="1" s="1"/>
  <c r="J67" i="1"/>
  <c r="F67" i="1"/>
  <c r="G67" i="1" s="1"/>
  <c r="J66" i="1"/>
  <c r="F66" i="1"/>
  <c r="G66" i="1" s="1"/>
  <c r="J65" i="1"/>
  <c r="G65" i="1"/>
  <c r="F65" i="1"/>
  <c r="J64" i="1"/>
  <c r="F64" i="1"/>
  <c r="G64" i="1" s="1"/>
  <c r="J63" i="1"/>
  <c r="G63" i="1"/>
  <c r="F63" i="1"/>
  <c r="J62" i="1"/>
  <c r="F62" i="1"/>
  <c r="G62" i="1" s="1"/>
  <c r="J61" i="1"/>
  <c r="F61" i="1"/>
  <c r="G61" i="1" s="1"/>
  <c r="J60" i="1"/>
  <c r="G60" i="1"/>
  <c r="F60" i="1"/>
  <c r="J59" i="1"/>
  <c r="G59" i="1"/>
  <c r="F59" i="1"/>
  <c r="J58" i="1"/>
  <c r="F58" i="1"/>
  <c r="G58" i="1" s="1"/>
  <c r="J57" i="1"/>
  <c r="F57" i="1"/>
  <c r="G57" i="1" s="1"/>
  <c r="J56" i="1"/>
  <c r="F56" i="1"/>
  <c r="G56" i="1" s="1"/>
  <c r="J55" i="1"/>
  <c r="F55" i="1"/>
  <c r="G55" i="1" s="1"/>
  <c r="J54" i="1"/>
  <c r="J78" i="1" s="1"/>
  <c r="F54" i="1"/>
  <c r="G54" i="1" s="1"/>
  <c r="C53" i="1"/>
  <c r="I52" i="1"/>
  <c r="H52" i="1"/>
  <c r="D52" i="1"/>
  <c r="C52" i="1"/>
  <c r="I51" i="1"/>
  <c r="D51" i="1"/>
  <c r="C51" i="1"/>
  <c r="C96" i="1" s="1"/>
  <c r="J50" i="1"/>
  <c r="J52" i="1" s="1"/>
  <c r="F50" i="1"/>
  <c r="G50" i="1" s="1"/>
  <c r="C49" i="1"/>
  <c r="J48" i="1"/>
  <c r="I48" i="1"/>
  <c r="H48" i="1"/>
  <c r="D48" i="1"/>
  <c r="C48" i="1"/>
  <c r="I47" i="1"/>
  <c r="D47" i="1"/>
  <c r="C47" i="1"/>
  <c r="J46" i="1"/>
  <c r="F46" i="1"/>
  <c r="G46" i="1" s="1"/>
  <c r="J45" i="1"/>
  <c r="J47" i="1" s="1"/>
  <c r="F45" i="1"/>
  <c r="F48" i="1" s="1"/>
  <c r="C44" i="1"/>
  <c r="I43" i="1"/>
  <c r="H43" i="1"/>
  <c r="D43" i="1"/>
  <c r="C43" i="1"/>
  <c r="I42" i="1"/>
  <c r="D42" i="1"/>
  <c r="C42" i="1"/>
  <c r="J41" i="1"/>
  <c r="F41" i="1"/>
  <c r="G41" i="1" s="1"/>
  <c r="J40" i="1"/>
  <c r="F40" i="1"/>
  <c r="G40" i="1" s="1"/>
  <c r="J39" i="1"/>
  <c r="F39" i="1"/>
  <c r="G39" i="1" s="1"/>
  <c r="J38" i="1"/>
  <c r="F38" i="1"/>
  <c r="G38" i="1" s="1"/>
  <c r="J37" i="1"/>
  <c r="F37" i="1"/>
  <c r="G37" i="1" s="1"/>
  <c r="J36" i="1"/>
  <c r="F36" i="1"/>
  <c r="G36" i="1" s="1"/>
  <c r="J35" i="1"/>
  <c r="F35" i="1"/>
  <c r="G35" i="1" s="1"/>
  <c r="J34" i="1"/>
  <c r="F34" i="1"/>
  <c r="G34" i="1" s="1"/>
  <c r="J33" i="1"/>
  <c r="F33" i="1"/>
  <c r="G33" i="1" s="1"/>
  <c r="J32" i="1"/>
  <c r="F32" i="1"/>
  <c r="G32" i="1" s="1"/>
  <c r="J31" i="1"/>
  <c r="F31" i="1"/>
  <c r="G31" i="1" s="1"/>
  <c r="J30" i="1"/>
  <c r="F30" i="1"/>
  <c r="G30" i="1" s="1"/>
  <c r="J29" i="1"/>
  <c r="G29" i="1"/>
  <c r="F29" i="1"/>
  <c r="J28" i="1"/>
  <c r="F28" i="1"/>
  <c r="G28" i="1" s="1"/>
  <c r="J27" i="1"/>
  <c r="G27" i="1"/>
  <c r="F27" i="1"/>
  <c r="J26" i="1"/>
  <c r="F26" i="1"/>
  <c r="G26" i="1" s="1"/>
  <c r="J25" i="1"/>
  <c r="F25" i="1"/>
  <c r="G25" i="1" s="1"/>
  <c r="J24" i="1"/>
  <c r="G24" i="1"/>
  <c r="F24" i="1"/>
  <c r="J23" i="1"/>
  <c r="G23" i="1"/>
  <c r="F23" i="1"/>
  <c r="J22" i="1"/>
  <c r="F22" i="1"/>
  <c r="G22" i="1" s="1"/>
  <c r="J21" i="1"/>
  <c r="F21" i="1"/>
  <c r="G21" i="1" s="1"/>
  <c r="J20" i="1"/>
  <c r="F20" i="1"/>
  <c r="G20" i="1" s="1"/>
  <c r="J19" i="1"/>
  <c r="F19" i="1"/>
  <c r="G19" i="1" s="1"/>
  <c r="J18" i="1"/>
  <c r="F18" i="1"/>
  <c r="G18" i="1" s="1"/>
  <c r="J17" i="1"/>
  <c r="F17" i="1"/>
  <c r="G17" i="1" s="1"/>
  <c r="J16" i="1"/>
  <c r="F16" i="1"/>
  <c r="G16" i="1" s="1"/>
  <c r="J15" i="1"/>
  <c r="F15" i="1"/>
  <c r="G15" i="1" s="1"/>
  <c r="J14" i="1"/>
  <c r="F14" i="1"/>
  <c r="G14" i="1" s="1"/>
  <c r="J13" i="1"/>
  <c r="F13" i="1"/>
  <c r="G13" i="1" s="1"/>
  <c r="J12" i="1"/>
  <c r="F12" i="1"/>
  <c r="G12" i="1" s="1"/>
  <c r="J11" i="1"/>
  <c r="F11" i="1"/>
  <c r="G11" i="1" s="1"/>
  <c r="J10" i="1"/>
  <c r="F10" i="1"/>
  <c r="G10" i="1" s="1"/>
  <c r="J9" i="1"/>
  <c r="G9" i="1"/>
  <c r="F9" i="1"/>
  <c r="J8" i="1"/>
  <c r="F8" i="1"/>
  <c r="G8" i="1" s="1"/>
  <c r="J7" i="1"/>
  <c r="G7" i="1"/>
  <c r="F7" i="1"/>
  <c r="J6" i="1"/>
  <c r="F6" i="1"/>
  <c r="G6" i="1" s="1"/>
  <c r="J5" i="1"/>
  <c r="F5" i="1"/>
  <c r="G5" i="1" s="1"/>
  <c r="J4" i="1"/>
  <c r="J42" i="1" s="1"/>
  <c r="G4" i="1"/>
  <c r="F4" i="1"/>
  <c r="J3" i="1"/>
  <c r="G3" i="1"/>
  <c r="F3" i="1"/>
  <c r="J2" i="1"/>
  <c r="F2" i="1"/>
  <c r="G2" i="1" s="1"/>
  <c r="G43" i="1" l="1"/>
  <c r="G42" i="1"/>
  <c r="G93" i="1"/>
  <c r="G92" i="1"/>
  <c r="G51" i="1"/>
  <c r="G52" i="1"/>
  <c r="G79" i="1"/>
  <c r="G78" i="1"/>
  <c r="F43" i="1"/>
  <c r="J79" i="1"/>
  <c r="J51" i="1"/>
  <c r="J96" i="1" s="1"/>
  <c r="F52" i="1"/>
  <c r="F93" i="1"/>
  <c r="J43" i="1"/>
  <c r="G45" i="1"/>
  <c r="G47" i="1" l="1"/>
  <c r="G96" i="1" s="1"/>
  <c r="G48" i="1"/>
</calcChain>
</file>

<file path=xl/sharedStrings.xml><?xml version="1.0" encoding="utf-8"?>
<sst xmlns="http://schemas.openxmlformats.org/spreadsheetml/2006/main" count="375" uniqueCount="175">
  <si>
    <t>Nom d'affichage</t>
  </si>
  <si>
    <t>Quantité en stock</t>
  </si>
  <si>
    <t>Quantité virtuellement disponible</t>
  </si>
  <si>
    <t>Unité de mesure</t>
  </si>
  <si>
    <t>Prix unitaire d'achat</t>
  </si>
  <si>
    <t xml:space="preserve">Valeur du stock disponible </t>
  </si>
  <si>
    <t xml:space="preserve">Prix de vente unitaire </t>
  </si>
  <si>
    <r>
      <t>Quantités vendues 1</t>
    </r>
    <r>
      <rPr>
        <b/>
        <vertAlign val="superscript"/>
        <sz val="11"/>
        <color theme="1"/>
        <rFont val="Aptos Narrow"/>
        <family val="2"/>
        <scheme val="minor"/>
      </rPr>
      <t xml:space="preserve"> er </t>
    </r>
    <r>
      <rPr>
        <b/>
        <sz val="11"/>
        <color theme="1"/>
        <rFont val="Aptos Narrow"/>
        <family val="2"/>
        <scheme val="minor"/>
      </rPr>
      <t>semestre 2025</t>
    </r>
  </si>
  <si>
    <t>Chiffre d'affaires du 1er semestre</t>
  </si>
  <si>
    <t>Fournisseurs</t>
  </si>
  <si>
    <t>BA1059</t>
  </si>
  <si>
    <t xml:space="preserve"> CRÈME ANTI-ÂGE NECTAR ETERNEL 50 ML</t>
  </si>
  <si>
    <t>Unités</t>
  </si>
  <si>
    <t>AVICENNE IMPORT EXPORT</t>
  </si>
  <si>
    <t>BA1060</t>
  </si>
  <si>
    <t xml:space="preserve"> LE KAJAL LAKSHMI® BLEU PROFOND TUBE DE 1</t>
  </si>
  <si>
    <t>BA1061</t>
  </si>
  <si>
    <t xml:space="preserve"> LE KAJAL LAKSHMI® ARGENT TUBE DE 1</t>
  </si>
  <si>
    <t>BA1062</t>
  </si>
  <si>
    <t xml:space="preserve"> LE KAJAL LAKSHMI® TAUPE TUBE DE 1</t>
  </si>
  <si>
    <t>BA1063</t>
  </si>
  <si>
    <t xml:space="preserve"> CRÈME DE NUIT ROSE PEAU SÈCHE TUBE DE 50 ML.</t>
  </si>
  <si>
    <t>BA1064</t>
  </si>
  <si>
    <t xml:space="preserve"> CRÈME DE NUIT ALOÈS PEAU SENSIBLE TUBE DE 50 ML.</t>
  </si>
  <si>
    <t>BA1065</t>
  </si>
  <si>
    <t xml:space="preserve"> SOINS DES YEUX ECLAT DE ROSE 15ML</t>
  </si>
  <si>
    <t>BA1066</t>
  </si>
  <si>
    <t xml:space="preserve"> CRÈME DE JOUR ALOÈS  PEAU SENSIBLE TUBE DE 50 ML.</t>
  </si>
  <si>
    <t>BA1067</t>
  </si>
  <si>
    <t xml:space="preserve"> CRÈME DE JOUR ROSE PEAU SÈCHE TUBE DE 50 ML.</t>
  </si>
  <si>
    <t>BA1068</t>
  </si>
  <si>
    <t xml:space="preserve"> SHAMPOING CAPILARGIL ROSE 400 ML</t>
  </si>
  <si>
    <t>BA1069</t>
  </si>
  <si>
    <t xml:space="preserve"> SHAMPOOING BRILLANCE À L'ORTIE</t>
  </si>
  <si>
    <t>BA1070</t>
  </si>
  <si>
    <t xml:space="preserve"> SOIN COLORANT NOISETTE CUIVRÉE 100G</t>
  </si>
  <si>
    <t>BA1071</t>
  </si>
  <si>
    <t xml:space="preserve"> SOIN COLORANT CHÊNES DORÉS 100G</t>
  </si>
  <si>
    <t>BA1072</t>
  </si>
  <si>
    <t xml:space="preserve"> SOIN COLORANT CHÂTAIGNE 100G</t>
  </si>
  <si>
    <t>BA1073</t>
  </si>
  <si>
    <t xml:space="preserve"> SOIN COLORANT EBENE100G</t>
  </si>
  <si>
    <t>BA1074</t>
  </si>
  <si>
    <t xml:space="preserve"> SAVON LIQUIDE HUILE OLIVE BIO 1 L</t>
  </si>
  <si>
    <t>BA1075</t>
  </si>
  <si>
    <t xml:space="preserve"> SAVON NOIR A L EUCALYPTUS</t>
  </si>
  <si>
    <t>BA1076</t>
  </si>
  <si>
    <t xml:space="preserve"> SAVON LIQUIDE MENTHE POIVREE BIO 1L</t>
  </si>
  <si>
    <t>BA1077</t>
  </si>
  <si>
    <t xml:space="preserve"> SAVON LIQUIDE NEUTRE 1L</t>
  </si>
  <si>
    <t>BA1078</t>
  </si>
  <si>
    <t xml:space="preserve"> POT ARGILE VERTE 1.5 KG</t>
  </si>
  <si>
    <t>BA1079</t>
  </si>
  <si>
    <t xml:space="preserve"> SHAMPOOING VOLUMATEUR MIEL ET BIÈRE</t>
  </si>
  <si>
    <t>BA1080</t>
  </si>
  <si>
    <t xml:space="preserve"> SAVONNETTES HUILE OLIVE (X3) BIO 500 GR</t>
  </si>
  <si>
    <t>BA1081</t>
  </si>
  <si>
    <t xml:space="preserve"> NATUR INTIM GEL DOUCEUR TOILETTE INTIME 300 ML</t>
  </si>
  <si>
    <t>BA1082</t>
  </si>
  <si>
    <t xml:space="preserve"> ARGILE VERTE CONCASSEE 3 KG</t>
  </si>
  <si>
    <t>BA1083</t>
  </si>
  <si>
    <t xml:space="preserve"> ARGILE VERTE GRANULEE 3 KG</t>
  </si>
  <si>
    <t>BA1084</t>
  </si>
  <si>
    <t xml:space="preserve"> ERIDENE HALEINE FRAICHE 250ML</t>
  </si>
  <si>
    <t>BA1085</t>
  </si>
  <si>
    <t xml:space="preserve"> DENTIFRICE GENCIVES FRAGILES</t>
  </si>
  <si>
    <t>BA1086</t>
  </si>
  <si>
    <t xml:space="preserve"> DENTARGILE ANIS 100G</t>
  </si>
  <si>
    <t>BA1087</t>
  </si>
  <si>
    <t xml:space="preserve"> DENTARGILE CITRON 100G</t>
  </si>
  <si>
    <t>BA1088</t>
  </si>
  <si>
    <t xml:space="preserve"> DENTOLIS PROPOLIS</t>
  </si>
  <si>
    <t>BA1089</t>
  </si>
  <si>
    <t xml:space="preserve"> DENTARGILE ROMARIN 100G</t>
  </si>
  <si>
    <t>BA1090</t>
  </si>
  <si>
    <t xml:space="preserve"> DENTIFRICE ARGILE MENTHE</t>
  </si>
  <si>
    <t>BA1091</t>
  </si>
  <si>
    <t xml:space="preserve"> DENTIFRICE ARGILE ROMARIN</t>
  </si>
  <si>
    <t>BA1092</t>
  </si>
  <si>
    <t xml:space="preserve"> DENTIFRICE ARGILE NATURE</t>
  </si>
  <si>
    <t>BA1093</t>
  </si>
  <si>
    <t xml:space="preserve"> TAMPONS REGULAR X 20</t>
  </si>
  <si>
    <t>BA1094</t>
  </si>
  <si>
    <t xml:space="preserve"> SAVON LIQUIDE ALEP 200 ML</t>
  </si>
  <si>
    <t>BA1095</t>
  </si>
  <si>
    <t xml:space="preserve"> SAVON MAINS ECOCERT 250 ML LAVANDE</t>
  </si>
  <si>
    <t>BA1096</t>
  </si>
  <si>
    <t xml:space="preserve"> ARGILE VERTE VENTILEE 300 GR</t>
  </si>
  <si>
    <t>BA1097</t>
  </si>
  <si>
    <t xml:space="preserve"> PROTEGE SLIP X 30</t>
  </si>
  <si>
    <t>BA1098</t>
  </si>
  <si>
    <t xml:space="preserve"> BATONNETS OREILLE X 200</t>
  </si>
  <si>
    <t>TOTAL</t>
  </si>
  <si>
    <t>DONNÉES MOYENNES</t>
  </si>
  <si>
    <t xml:space="preserve">NOMBRE DE PRODUITS PAR FOURNISSEUR </t>
  </si>
  <si>
    <t>BA1000</t>
  </si>
  <si>
    <t xml:space="preserve"> OMBRE A PAUPIERES 007 OR CUIVRE NACRE</t>
  </si>
  <si>
    <t>COULEUR CARAMEL</t>
  </si>
  <si>
    <t>BA1010</t>
  </si>
  <si>
    <t xml:space="preserve"> OMBRE A PAUPIERES 049 GRIS ANTHRACITE NACRE</t>
  </si>
  <si>
    <t>BA1058</t>
  </si>
  <si>
    <t xml:space="preserve"> HUILE DE SOIN BOULEAU ARNICA 75 ML DR HAUSCHKA</t>
  </si>
  <si>
    <t>DR.HAUSCHKA</t>
  </si>
  <si>
    <t xml:space="preserve"> CREME SOLAIRE SPF15 PEAUX MATES 75 ML</t>
  </si>
  <si>
    <t>MELVITA</t>
  </si>
  <si>
    <t xml:space="preserve"> CREME MAIN 150 ML</t>
  </si>
  <si>
    <t xml:space="preserve"> CREME EXTRA DOUCE POUR LES PIEDS 150 ML</t>
  </si>
  <si>
    <t xml:space="preserve"> HUILE D'ARNICA 50 ML</t>
  </si>
  <si>
    <t>BA1049</t>
  </si>
  <si>
    <t xml:space="preserve"> DENTIFRICE DENTS BLANCHES</t>
  </si>
  <si>
    <t>BA1047</t>
  </si>
  <si>
    <t xml:space="preserve"> DENTIFRICE HALEINE FRAICHE</t>
  </si>
  <si>
    <t>BA1048</t>
  </si>
  <si>
    <t xml:space="preserve"> DENTIFRICE GENCIVES SENSIBLES</t>
  </si>
  <si>
    <t>BA1037</t>
  </si>
  <si>
    <t xml:space="preserve"> SAVON ECORCE D ORANGE 100 GR</t>
  </si>
  <si>
    <t>BA1021</t>
  </si>
  <si>
    <t xml:space="preserve"> SAVON CHEVREFEUILLE 100 GR</t>
  </si>
  <si>
    <t>BA1022</t>
  </si>
  <si>
    <t xml:space="preserve"> SAVON VERVEINE 100 GR</t>
  </si>
  <si>
    <t>BA1023</t>
  </si>
  <si>
    <t xml:space="preserve"> SAVON LAVANDE 100 GR</t>
  </si>
  <si>
    <t>BA1024</t>
  </si>
  <si>
    <t xml:space="preserve"> SAVON FLEUR DE TILLEUL 100 GR</t>
  </si>
  <si>
    <t>BA1025</t>
  </si>
  <si>
    <t xml:space="preserve"> SAVON JASMIN 100 GR</t>
  </si>
  <si>
    <t>BA1027</t>
  </si>
  <si>
    <t xml:space="preserve"> SAVON EGLANTINE 100 GR</t>
  </si>
  <si>
    <t>BA1028</t>
  </si>
  <si>
    <t xml:space="preserve"> SAVON MIMOSA 100 GR</t>
  </si>
  <si>
    <t>BA1029</t>
  </si>
  <si>
    <t xml:space="preserve"> SAVON ONAGRE AUBEPINE 100 GR</t>
  </si>
  <si>
    <t>BA1030</t>
  </si>
  <si>
    <t xml:space="preserve"> SAVON SANTAL 100 GR</t>
  </si>
  <si>
    <t>BA1031</t>
  </si>
  <si>
    <t xml:space="preserve"> SAVON VANILLE 100 GR</t>
  </si>
  <si>
    <t>BA1032</t>
  </si>
  <si>
    <t xml:space="preserve"> SAVON VETYVER 100 GR</t>
  </si>
  <si>
    <t>BA1033</t>
  </si>
  <si>
    <t xml:space="preserve"> SAVON CANNELLE ORANGE 100 GR</t>
  </si>
  <si>
    <t>BA1034</t>
  </si>
  <si>
    <t xml:space="preserve"> SAVON THE VERT 100 GR</t>
  </si>
  <si>
    <t>BA1035</t>
  </si>
  <si>
    <t xml:space="preserve"> SAVON CLEMENTINE 100 GR</t>
  </si>
  <si>
    <t>BA1036</t>
  </si>
  <si>
    <t xml:space="preserve"> SAVON PECHE 100 GR</t>
  </si>
  <si>
    <t>BA1038</t>
  </si>
  <si>
    <t xml:space="preserve"> SAVON PATCHOULI 100 GR</t>
  </si>
  <si>
    <t xml:space="preserve"> ROSE MUSQUEE 30ML</t>
  </si>
  <si>
    <t>WELEDA</t>
  </si>
  <si>
    <t xml:space="preserve"> HUILE MASSAGE ARNICA 200 ML</t>
  </si>
  <si>
    <t xml:space="preserve"> LAIT CORPOREL A LA ROSE MUSQUEE 200 ML</t>
  </si>
  <si>
    <t xml:space="preserve"> HUILE AU CALENDULA 100 ML</t>
  </si>
  <si>
    <t xml:space="preserve"> HUILE MASSAGE ARNICA 100 ML</t>
  </si>
  <si>
    <t xml:space="preserve"> DEODORANT A LA SAUGE 100 ML</t>
  </si>
  <si>
    <t xml:space="preserve"> CREME AU CALENDULA 75 ML</t>
  </si>
  <si>
    <t xml:space="preserve"> DEODORANT CITRUS 100 ML</t>
  </si>
  <si>
    <t>BA1019</t>
  </si>
  <si>
    <t xml:space="preserve"> SAVON VEGETAL A LA ROSE 100 GR</t>
  </si>
  <si>
    <t>BA1040</t>
  </si>
  <si>
    <t xml:space="preserve"> DENTIFRICE PATE AU RATANHIA 75 ML</t>
  </si>
  <si>
    <t>BA1018</t>
  </si>
  <si>
    <t xml:space="preserve"> SAVON VEGETAL A L'IRIS 100 GR</t>
  </si>
  <si>
    <t>DONNÉES GLOBALES DE LA GAMME SANTÉ / BEAUTÉ</t>
  </si>
  <si>
    <t xml:space="preserve">OUTIL DE RECHERCHE RAPIDE </t>
  </si>
  <si>
    <t>CODE</t>
  </si>
  <si>
    <t>INTITULÉ</t>
  </si>
  <si>
    <t xml:space="preserve">QUANTITES DISPONIBLES </t>
  </si>
  <si>
    <t>FOURNISSEUR</t>
  </si>
  <si>
    <t>Étiquettes de lignes</t>
  </si>
  <si>
    <t>Somme de Quantité virtuellement disponible</t>
  </si>
  <si>
    <t xml:space="preserve">Somme de Valeur du stock disponible </t>
  </si>
  <si>
    <t>Somme de Quantités vendues 1 er semestre 2025</t>
  </si>
  <si>
    <t>Total général</t>
  </si>
  <si>
    <t>Somme de Chiffre d'affaires du 1er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</si>
</sst>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_ ;\-#,##0\ 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8" tint="-0.499984740745262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44" fontId="2" fillId="2" borderId="0" xfId="2" applyFont="1" applyFill="1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164" fontId="0" fillId="0" borderId="0" xfId="1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" fontId="0" fillId="0" borderId="0" xfId="1" applyNumberFormat="1" applyFont="1" applyAlignment="1">
      <alignment horizontal="center" vertical="center" wrapText="1"/>
    </xf>
    <xf numFmtId="44" fontId="0" fillId="0" borderId="0" xfId="2" applyFont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4" fontId="0" fillId="2" borderId="1" xfId="0" applyNumberFormat="1" applyFill="1" applyBorder="1" applyAlignment="1">
      <alignment horizontal="center" vertical="center" wrapText="1"/>
    </xf>
    <xf numFmtId="3" fontId="0" fillId="2" borderId="1" xfId="1" applyNumberFormat="1" applyFont="1" applyFill="1" applyBorder="1" applyAlignment="1">
      <alignment horizontal="center" vertical="center" wrapText="1"/>
    </xf>
    <xf numFmtId="44" fontId="0" fillId="2" borderId="1" xfId="2" applyFont="1" applyFill="1" applyBorder="1" applyAlignment="1">
      <alignment horizontal="center" vertical="center" wrapText="1"/>
    </xf>
    <xf numFmtId="4" fontId="0" fillId="2" borderId="3" xfId="1" applyNumberFormat="1" applyFont="1" applyFill="1" applyBorder="1" applyAlignment="1">
      <alignment vertical="center" wrapText="1"/>
    </xf>
    <xf numFmtId="4" fontId="0" fillId="2" borderId="3" xfId="1" applyNumberFormat="1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 wrapText="1"/>
    </xf>
    <xf numFmtId="2" fontId="0" fillId="2" borderId="3" xfId="1" applyNumberFormat="1" applyFont="1" applyFill="1" applyBorder="1" applyAlignment="1">
      <alignment horizontal="right" vertical="center" wrapText="1"/>
    </xf>
    <xf numFmtId="2" fontId="0" fillId="2" borderId="3" xfId="1" applyNumberFormat="1" applyFont="1" applyFill="1" applyBorder="1" applyAlignment="1">
      <alignment horizontal="center" vertical="center" wrapText="1"/>
    </xf>
    <xf numFmtId="44" fontId="0" fillId="2" borderId="3" xfId="2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2" borderId="3" xfId="1" applyNumberFormat="1" applyFont="1" applyFill="1" applyBorder="1" applyAlignment="1">
      <alignment horizontal="right" vertical="center"/>
    </xf>
    <xf numFmtId="2" fontId="0" fillId="2" borderId="3" xfId="1" applyNumberFormat="1" applyFont="1" applyFill="1" applyBorder="1" applyAlignment="1">
      <alignment horizontal="right" vertical="center"/>
    </xf>
    <xf numFmtId="0" fontId="0" fillId="2" borderId="3" xfId="1" applyNumberFormat="1" applyFont="1" applyFill="1" applyBorder="1" applyAlignment="1">
      <alignment horizontal="center" vertical="center"/>
    </xf>
    <xf numFmtId="44" fontId="0" fillId="2" borderId="3" xfId="2" applyFont="1" applyFill="1" applyBorder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" fontId="0" fillId="2" borderId="0" xfId="0" applyNumberFormat="1" applyFill="1" applyAlignment="1">
      <alignment vertical="center" wrapText="1"/>
    </xf>
    <xf numFmtId="3" fontId="0" fillId="2" borderId="0" xfId="0" applyNumberFormat="1" applyFill="1" applyAlignment="1">
      <alignment horizontal="center" vertical="center"/>
    </xf>
    <xf numFmtId="44" fontId="0" fillId="2" borderId="0" xfId="2" applyFont="1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/>
    </xf>
    <xf numFmtId="44" fontId="0" fillId="2" borderId="0" xfId="2" applyFont="1" applyFill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165" fontId="0" fillId="2" borderId="1" xfId="2" applyNumberFormat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4" fontId="0" fillId="2" borderId="3" xfId="1" applyNumberFormat="1" applyFont="1" applyFill="1" applyBorder="1" applyAlignment="1">
      <alignment horizontal="right" vertical="center"/>
    </xf>
    <xf numFmtId="44" fontId="0" fillId="2" borderId="3" xfId="2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2" applyFont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0" applyNumberFormat="1"/>
    <xf numFmtId="4" fontId="0" fillId="2" borderId="6" xfId="0" applyNumberFormat="1" applyFill="1" applyBorder="1" applyAlignment="1">
      <alignment horizontal="left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4" fontId="0" fillId="2" borderId="0" xfId="0" applyNumberFormat="1" applyFill="1" applyAlignment="1">
      <alignment horizontal="left" vertical="center" wrapText="1"/>
    </xf>
    <xf numFmtId="0" fontId="4" fillId="2" borderId="0" xfId="1" applyNumberFormat="1" applyFont="1" applyFill="1" applyAlignment="1">
      <alignment horizontal="center" vertical="center"/>
    </xf>
    <xf numFmtId="4" fontId="0" fillId="2" borderId="1" xfId="0" applyNumberFormat="1" applyFill="1" applyBorder="1" applyAlignment="1">
      <alignment horizontal="left" vertical="center" wrapText="1"/>
    </xf>
    <xf numFmtId="164" fontId="0" fillId="2" borderId="2" xfId="1" applyNumberFormat="1" applyFont="1" applyFill="1" applyBorder="1" applyAlignment="1">
      <alignment horizontal="center" vertical="center"/>
    </xf>
    <xf numFmtId="164" fontId="0" fillId="2" borderId="4" xfId="1" applyNumberFormat="1" applyFont="1" applyFill="1" applyBorder="1" applyAlignment="1">
      <alignment horizontal="center" vertical="center"/>
    </xf>
    <xf numFmtId="4" fontId="0" fillId="2" borderId="3" xfId="0" applyNumberForma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4" xfId="0" applyNumberForma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4" fontId="8" fillId="3" borderId="5" xfId="0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 wrapText="1"/>
    </xf>
  </cellXfs>
  <cellStyles count="3">
    <cellStyle name="Milliers" xfId="1" builtinId="3"/>
    <cellStyle name="Monétaire" xfId="2" builtinId="4"/>
    <cellStyle name="Normal" xfId="0" builtinId="0"/>
  </cellStyles>
  <dxfs count="21"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horizontal="center"/>
    </dxf>
    <dxf>
      <alignment horizontal="center"/>
    </dxf>
    <dxf>
      <alignment vertical="center"/>
    </dxf>
    <dxf>
      <alignment vertical="center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[attendu-Tableur3-03-N3_GammeBeauteSante.xlsx]attendu NIVEAU 3!Tableau croisé dynamique8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QUANTITES DISPONIBLES PAR FOURNISSEUR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'attendu NIVEAU 3'!$J$103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'attendu NIVEAU 3'!$I$104:$I$109</c:f>
              <c:strCache>
                <c:ptCount val="5"/>
                <c:pt idx="0">
                  <c:v>AVICENNE IMPORT EXPORT</c:v>
                </c:pt>
                <c:pt idx="1">
                  <c:v>COULEUR CARAMEL</c:v>
                </c:pt>
                <c:pt idx="2">
                  <c:v>DR.HAUSCHKA</c:v>
                </c:pt>
                <c:pt idx="3">
                  <c:v>MELVITA</c:v>
                </c:pt>
                <c:pt idx="4">
                  <c:v>WELEDA</c:v>
                </c:pt>
              </c:strCache>
            </c:strRef>
          </c:cat>
          <c:val>
            <c:numRef>
              <c:f>'attendu NIVEAU 3'!$J$104:$J$109</c:f>
              <c:numCache>
                <c:formatCode>General</c:formatCode>
                <c:ptCount val="5"/>
                <c:pt idx="0">
                  <c:v>4654</c:v>
                </c:pt>
                <c:pt idx="1">
                  <c:v>284</c:v>
                </c:pt>
                <c:pt idx="2">
                  <c:v>46</c:v>
                </c:pt>
                <c:pt idx="3">
                  <c:v>2654</c:v>
                </c:pt>
                <c:pt idx="4">
                  <c:v>1240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1-4A5A-B76D-73157E36C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78015"/>
        <c:axId val="329178495"/>
      </c:barChart>
      <c:catAx>
        <c:axId val="32917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9178495"/>
        <c:crosses val="autoZero"/>
        <c:auto val="1"/>
        <c:lblAlgn val="ctr"/>
        <c:lblOffset val="100"/>
        <c:noMultiLvlLbl val="0"/>
      </c:catAx>
      <c:valAx>
        <c:axId val="329178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91780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[attendu-Tableur3-03-N3_GammeBeauteSante.xlsx]attendu NIVEAU 3!Tableau croisé dynamique11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reparttion du ca 1</a:t>
            </a:r>
            <a:r>
              <a:rPr lang="en-US" baseline="30000"/>
              <a:t>er</a:t>
            </a:r>
            <a:r>
              <a:rPr lang="en-US" baseline="0"/>
              <a:t> SEMESTRE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2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3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4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5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8"/>
        <c:spPr>
          <a:solidFill>
            <a:schemeClr val="accent2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9"/>
        <c:spPr>
          <a:solidFill>
            <a:schemeClr val="accent3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0"/>
        <c:spPr>
          <a:solidFill>
            <a:schemeClr val="accent4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  <c:pivotFmt>
        <c:idx val="11"/>
        <c:spPr>
          <a:solidFill>
            <a:schemeClr val="accent5"/>
          </a:solidFill>
          <a:ln>
            <a:noFill/>
          </a:ln>
          <a:effectLst>
            <a:outerShdw blurRad="63500" sx="102000" sy="102000" algn="ctr" rotWithShape="0">
              <a:prstClr val="black">
                <a:alpha val="20000"/>
              </a:prst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'attendu NIVEAU 3'!$C$112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9B-4D3C-A260-F88FE75C34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9B-4D3C-A260-F88FE75C34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D9B-4D3C-A260-F88FE75C34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D9B-4D3C-A260-F88FE75C34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D9B-4D3C-A260-F88FE75C349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'attendu NIVEAU 3'!$B$113:$B$118</c:f>
              <c:strCache>
                <c:ptCount val="5"/>
                <c:pt idx="0">
                  <c:v>AVICENNE IMPORT EXPORT</c:v>
                </c:pt>
                <c:pt idx="1">
                  <c:v>COULEUR CARAMEL</c:v>
                </c:pt>
                <c:pt idx="2">
                  <c:v>DR.HAUSCHKA</c:v>
                </c:pt>
                <c:pt idx="3">
                  <c:v>MELVITA</c:v>
                </c:pt>
                <c:pt idx="4">
                  <c:v>WELEDA</c:v>
                </c:pt>
              </c:strCache>
            </c:strRef>
          </c:cat>
          <c:val>
            <c:numRef>
              <c:f>'attendu NIVEAU 3'!$C$113:$C$118</c:f>
              <c:numCache>
                <c:formatCode>General</c:formatCode>
                <c:ptCount val="5"/>
                <c:pt idx="0">
                  <c:v>546020.72000000009</c:v>
                </c:pt>
                <c:pt idx="1">
                  <c:v>38544.1</c:v>
                </c:pt>
                <c:pt idx="2">
                  <c:v>16938.8</c:v>
                </c:pt>
                <c:pt idx="3">
                  <c:v>170280.86000000002</c:v>
                </c:pt>
                <c:pt idx="4">
                  <c:v>157524.82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D9B-4D3C-A260-F88FE75C349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110</xdr:row>
      <xdr:rowOff>184150</xdr:rowOff>
    </xdr:from>
    <xdr:to>
      <xdr:col>10</xdr:col>
      <xdr:colOff>2209800</xdr:colOff>
      <xdr:row>132</xdr:row>
      <xdr:rowOff>88900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A60E24F-529A-45ED-AAD4-2A3459E4F9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</xdr:colOff>
      <xdr:row>119</xdr:row>
      <xdr:rowOff>133350</xdr:rowOff>
    </xdr:from>
    <xdr:to>
      <xdr:col>5</xdr:col>
      <xdr:colOff>518160</xdr:colOff>
      <xdr:row>138</xdr:row>
      <xdr:rowOff>22860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6A030D0-6117-410C-AE5E-0F0A2E2890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on%20Drive/PROFESSIONNEL/CERPEG-activites/0-publications-suivi/10-MesPublications/TABLEUR3-03-Gamme-Beaute-Sante/CORRIGE%20EXCEL%20PARCOURS%20Y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 BOURHIS Catherine" refreshedDate="45814.717951273145" createdVersion="8" refreshedVersion="8" minRefreshableVersion="3" recordCount="93" xr:uid="{57BD426F-FA80-443E-9ED1-CA5FEECCF770}">
  <cacheSource type="worksheet">
    <worksheetSource ref="A1:K94" sheet="CORRIGÉ NIVEAU 3" r:id="rId2"/>
  </cacheSource>
  <cacheFields count="11">
    <cacheField name="Références" numFmtId="0">
      <sharedItems/>
    </cacheField>
    <cacheField name="Nom d'affichage" numFmtId="0">
      <sharedItems containsBlank="1"/>
    </cacheField>
    <cacheField name="Quantité en stock" numFmtId="0">
      <sharedItems containsString="0" containsBlank="1" containsNumber="1" minValue="1" maxValue="2510"/>
    </cacheField>
    <cacheField name="Quantité virtuellement disponible" numFmtId="0">
      <sharedItems containsString="0" containsBlank="1" containsNumber="1" minValue="19" maxValue="2327"/>
    </cacheField>
    <cacheField name="Unité de mesure" numFmtId="0">
      <sharedItems containsBlank="1"/>
    </cacheField>
    <cacheField name="Prix unitaire d'achat" numFmtId="0">
      <sharedItems containsString="0" containsBlank="1" containsNumber="1" minValue="1.0033333333333332" maxValue="11.093333333333334"/>
    </cacheField>
    <cacheField name="Valeur du stock disponible " numFmtId="0">
      <sharedItems containsString="0" containsBlank="1" containsNumber="1" minValue="24.462500000000002" maxValue="10036.286666666669"/>
    </cacheField>
    <cacheField name="Prix de vente unitaire " numFmtId="0">
      <sharedItems containsString="0" containsBlank="1" containsNumber="1" minValue="3.01" maxValue="33.28"/>
    </cacheField>
    <cacheField name="Quantités vendues 1 er semestre 2025" numFmtId="0">
      <sharedItems containsString="0" containsBlank="1" containsNumber="1" minValue="125" maxValue="21261"/>
    </cacheField>
    <cacheField name="Chiffre d'affaires du 1er semestre" numFmtId="0">
      <sharedItems containsString="0" containsBlank="1" containsNumber="1" minValue="386.25" maxValue="273010.36000000004"/>
    </cacheField>
    <cacheField name="Fournisseurs" numFmtId="0">
      <sharedItems containsBlank="1" count="6">
        <s v="AVICENNE IMPORT EXPORT"/>
        <m/>
        <s v="COULEUR CARAMEL"/>
        <s v="DR.HAUSCHKA"/>
        <s v="MELVITA"/>
        <s v="WELED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3">
  <r>
    <s v=" BA1059"/>
    <s v=" CRÈME ANTI-ÂGE NECTAR ETERNEL 50 ML"/>
    <n v="52"/>
    <n v="50"/>
    <s v="Unités"/>
    <n v="11.093333333333334"/>
    <n v="554.66666666666674"/>
    <n v="33.28"/>
    <n v="435"/>
    <n v="14476.800000000001"/>
    <x v="0"/>
  </r>
  <r>
    <s v=" BA1014"/>
    <s v=" LE KAJAL LAKSHMI® BLEU PROFOND TUBE DE 1"/>
    <n v="45"/>
    <n v="45"/>
    <s v="Unités"/>
    <n v="8.706666666666667"/>
    <n v="391.8"/>
    <n v="26.12"/>
    <n v="365"/>
    <n v="9533.8000000000011"/>
    <x v="0"/>
  </r>
  <r>
    <s v=" BA1015"/>
    <s v=" LE KAJAL LAKSHMI® ARGENT TUBE DE 1"/>
    <n v="46"/>
    <n v="40"/>
    <s v="Unités"/>
    <n v="8.706666666666667"/>
    <n v="348.26666666666665"/>
    <n v="26.12"/>
    <n v="987"/>
    <n v="25780.440000000002"/>
    <x v="0"/>
  </r>
  <r>
    <s v=" BA1016"/>
    <s v=" LE KAJAL LAKSHMI® TAUPE TUBE DE 1"/>
    <n v="72"/>
    <n v="72"/>
    <s v="Unités"/>
    <n v="8.706666666666667"/>
    <n v="626.88"/>
    <n v="26.12"/>
    <n v="356"/>
    <n v="9298.7200000000012"/>
    <x v="0"/>
  </r>
  <r>
    <s v=" BA1077"/>
    <s v=" CRÈME DE NUIT ROSE PEAU SÈCHE TUBE DE 50 ML."/>
    <n v="100"/>
    <n v="100"/>
    <s v="Unités"/>
    <n v="7.4933333333333332"/>
    <n v="749.33333333333337"/>
    <n v="22.48"/>
    <n v="428"/>
    <n v="9621.44"/>
    <x v="0"/>
  </r>
  <r>
    <s v=" BA1075"/>
    <s v=" CRÈME DE NUIT ALOÈS PEAU SENSIBLE TUBE DE 50 ML."/>
    <n v="37"/>
    <n v="37"/>
    <s v="Unités"/>
    <n v="7.29"/>
    <n v="269.73"/>
    <n v="21.87"/>
    <n v="621"/>
    <n v="13581.27"/>
    <x v="0"/>
  </r>
  <r>
    <s v=" BA1060"/>
    <s v=" SOINS DES YEUX ECLAT DE ROSE 15ML"/>
    <n v="60"/>
    <n v="60"/>
    <s v="Unités"/>
    <n v="6.8166666666666664"/>
    <n v="409"/>
    <n v="20.45"/>
    <n v="432"/>
    <n v="8834.4"/>
    <x v="0"/>
  </r>
  <r>
    <s v=" BA1074"/>
    <s v=" CRÈME DE JOUR ALOÈS  PEAU SENSIBLE TUBE DE 50 ML."/>
    <n v="80"/>
    <n v="70"/>
    <s v="Unités"/>
    <n v="6.706666666666667"/>
    <n v="469.4666666666667"/>
    <n v="20.12"/>
    <n v="689"/>
    <n v="13862.68"/>
    <x v="0"/>
  </r>
  <r>
    <s v=" BA1076"/>
    <s v=" CRÈME DE JOUR ROSE PEAU SÈCHE TUBE DE 50 ML."/>
    <n v="89"/>
    <n v="89"/>
    <s v="Unités"/>
    <n v="6.5466666666666669"/>
    <n v="582.65333333333331"/>
    <n v="19.64"/>
    <n v="657"/>
    <n v="12903.48"/>
    <x v="0"/>
  </r>
  <r>
    <s v=" BA1056"/>
    <s v=" SHAMPOING CAPILARGIL ROSE 400 ML"/>
    <n v="100"/>
    <n v="100"/>
    <s v="Unités"/>
    <n v="5.4233333333333329"/>
    <n v="542.33333333333326"/>
    <n v="16.27"/>
    <n v="500"/>
    <n v="8135"/>
    <x v="0"/>
  </r>
  <r>
    <s v=" BA1050"/>
    <s v=" SHAMPOOING BRILLANCE À L'ORTIE"/>
    <n v="45"/>
    <n v="40"/>
    <s v="Unités"/>
    <n v="5.0633333333333335"/>
    <n v="202.53333333333333"/>
    <n v="15.19"/>
    <n v="489"/>
    <n v="7427.91"/>
    <x v="0"/>
  </r>
  <r>
    <s v=" BA1052"/>
    <s v=" SOIN COLORANT NOISETTE CUIVRÉE 100G"/>
    <n v="58"/>
    <n v="50"/>
    <s v="Unités"/>
    <n v="4.6566666666666672"/>
    <n v="232.83333333333337"/>
    <n v="13.97"/>
    <n v="435"/>
    <n v="6076.9500000000007"/>
    <x v="0"/>
  </r>
  <r>
    <s v=" BA1053"/>
    <s v=" SOIN COLORANT CHÊNES DORÉS 100G"/>
    <n v="35"/>
    <n v="35"/>
    <s v="Unités"/>
    <n v="4.6566666666666672"/>
    <n v="162.98333333333335"/>
    <n v="13.97"/>
    <n v="465"/>
    <n v="6496.05"/>
    <x v="0"/>
  </r>
  <r>
    <s v=" BA1054"/>
    <s v=" SOIN COLORANT CHÂTAIGNE 100G"/>
    <n v="61"/>
    <n v="61"/>
    <s v="Unités"/>
    <n v="4.6566666666666672"/>
    <n v="284.05666666666667"/>
    <n v="13.97"/>
    <n v="432"/>
    <n v="6035.04"/>
    <x v="0"/>
  </r>
  <r>
    <s v=" BA1055"/>
    <s v=" SOIN COLORANT EBENE100G"/>
    <n v="21"/>
    <n v="21"/>
    <s v="Unités"/>
    <n v="4.6566666666666672"/>
    <n v="97.79"/>
    <n v="13.97"/>
    <n v="410"/>
    <n v="5727.7"/>
    <x v="0"/>
  </r>
  <r>
    <s v=" BA1003"/>
    <s v=" SAVON LIQUIDE HUILE OLIVE BIO 1 L"/>
    <n v="58"/>
    <n v="55"/>
    <s v="Unités"/>
    <n v="4.5466666666666669"/>
    <n v="250.06666666666666"/>
    <n v="13.64"/>
    <n v="420"/>
    <n v="5728.8"/>
    <x v="0"/>
  </r>
  <r>
    <s v=" BA1063"/>
    <s v=" SAVON NOIR A L EUCALYPTUS"/>
    <n v="98"/>
    <n v="80"/>
    <s v="Unités"/>
    <n v="4.5466666666666669"/>
    <n v="363.73333333333335"/>
    <n v="13.64"/>
    <n v="820"/>
    <n v="11184.800000000001"/>
    <x v="0"/>
  </r>
  <r>
    <s v=" BA1002"/>
    <s v=" SAVON LIQUIDE MENTHE POIVREE BIO 1L"/>
    <n v="100"/>
    <n v="100"/>
    <s v="Unités"/>
    <n v="4.5366666666666662"/>
    <n v="453.66666666666663"/>
    <n v="13.61"/>
    <n v="561"/>
    <n v="7635.21"/>
    <x v="0"/>
  </r>
  <r>
    <s v=" BA1020"/>
    <s v=" SAVON LIQUIDE NEUTRE 1L"/>
    <n v="68"/>
    <n v="60"/>
    <s v="Unités"/>
    <n v="4.33"/>
    <n v="259.8"/>
    <n v="12.99"/>
    <n v="684"/>
    <n v="8885.16"/>
    <x v="0"/>
  </r>
  <r>
    <s v=" BA1007"/>
    <s v=" POT ARGILE VERTE 1.5 KG"/>
    <n v="42"/>
    <n v="42"/>
    <s v="Unités"/>
    <n v="3.9166666666666665"/>
    <n v="164.5"/>
    <n v="11.75"/>
    <n v="550"/>
    <n v="6462.5"/>
    <x v="0"/>
  </r>
  <r>
    <s v=" BA1051"/>
    <s v=" SHAMPOOING VOLUMATEUR MIEL ET BIÈRE"/>
    <n v="67"/>
    <n v="60"/>
    <s v="Unités"/>
    <n v="3.51"/>
    <n v="210.6"/>
    <n v="10.53"/>
    <n v="421"/>
    <n v="4433.13"/>
    <x v="0"/>
  </r>
  <r>
    <s v=" BA1017"/>
    <s v=" SAVONNETTES HUILE OLIVE (X3) BIO 500 GR"/>
    <n v="24"/>
    <n v="24"/>
    <s v="Unités"/>
    <n v="3.4433333333333334"/>
    <n v="82.64"/>
    <n v="10.33"/>
    <n v="456"/>
    <n v="4710.4800000000005"/>
    <x v="0"/>
  </r>
  <r>
    <s v=" BA1026"/>
    <s v=" NATUR INTIM GEL DOUCEUR TOILETTE INTIME 300 ML"/>
    <n v="65"/>
    <n v="65"/>
    <s v="Unités"/>
    <n v="3.1066666666666669"/>
    <n v="201.93333333333334"/>
    <n v="9.32"/>
    <n v="661"/>
    <n v="6160.52"/>
    <x v="0"/>
  </r>
  <r>
    <s v=" BA1006"/>
    <s v=" ARGILE VERTE CONCASSEE 3 KG"/>
    <n v="68"/>
    <n v="68"/>
    <s v="Unités"/>
    <n v="2.8699999999999997"/>
    <n v="195.15999999999997"/>
    <n v="8.61"/>
    <n v="650"/>
    <n v="5596.5"/>
    <x v="0"/>
  </r>
  <r>
    <s v=" BA1008"/>
    <s v=" ARGILE VERTE GRANULEE 3 KG"/>
    <n v="23"/>
    <n v="23"/>
    <s v="Unités"/>
    <n v="2.8699999999999997"/>
    <n v="66.009999999999991"/>
    <n v="8.61"/>
    <n v="640"/>
    <n v="5510.4"/>
    <x v="0"/>
  </r>
  <r>
    <s v=" BA1045"/>
    <s v=" ERIDENE HALEINE FRAICHE 250ML"/>
    <n v="25"/>
    <n v="20"/>
    <s v="Unités"/>
    <n v="2.8566666666666669"/>
    <n v="57.13333333333334"/>
    <n v="8.57"/>
    <n v="412"/>
    <n v="3530.84"/>
    <x v="0"/>
  </r>
  <r>
    <s v=" BA1046"/>
    <s v=" DENTIFRICE GENCIVES FRAGILES"/>
    <n v="82"/>
    <n v="70"/>
    <s v="Unités"/>
    <n v="2.8566666666666669"/>
    <n v="199.9666666666667"/>
    <n v="8.57"/>
    <n v="456"/>
    <n v="3907.92"/>
    <x v="0"/>
  </r>
  <r>
    <s v=" BA1041"/>
    <s v=" DENTARGILE ANIS 100G"/>
    <n v="100"/>
    <n v="80"/>
    <s v="Unités"/>
    <n v="2.4266666666666667"/>
    <n v="194.13333333333333"/>
    <n v="7.28"/>
    <n v="332"/>
    <n v="2416.96"/>
    <x v="0"/>
  </r>
  <r>
    <s v=" BA1042"/>
    <s v=" DENTARGILE CITRON 100G"/>
    <n v="75"/>
    <n v="70"/>
    <s v="Unités"/>
    <n v="2.4266666666666667"/>
    <n v="169.86666666666667"/>
    <n v="7.28"/>
    <n v="698"/>
    <n v="5081.4400000000005"/>
    <x v="0"/>
  </r>
  <r>
    <s v=" BA1043"/>
    <s v=" DENTOLIS PROPOLIS"/>
    <n v="65"/>
    <n v="60"/>
    <s v="Unités"/>
    <n v="2.4266666666666667"/>
    <n v="145.6"/>
    <n v="7.28"/>
    <n v="665"/>
    <n v="4841.2"/>
    <x v="0"/>
  </r>
  <r>
    <s v=" BA1044"/>
    <s v=" DENTARGILE ROMARIN 100G"/>
    <n v="61"/>
    <n v="55"/>
    <s v="Unités"/>
    <n v="2.4266666666666667"/>
    <n v="133.46666666666667"/>
    <n v="7.28"/>
    <n v="702"/>
    <n v="5110.5600000000004"/>
    <x v="0"/>
  </r>
  <r>
    <s v=" BA1004"/>
    <s v=" DENTIFRICE ARGILE MENTHE"/>
    <n v="98"/>
    <n v="80"/>
    <s v="Unités"/>
    <n v="2.2733333333333334"/>
    <n v="181.86666666666667"/>
    <n v="6.82"/>
    <n v="398"/>
    <n v="2714.36"/>
    <x v="0"/>
  </r>
  <r>
    <s v=" BA1005"/>
    <s v=" DENTIFRICE ARGILE ROMARIN"/>
    <n v="50"/>
    <n v="40"/>
    <s v="Unités"/>
    <n v="2.2733333333333334"/>
    <n v="90.933333333333337"/>
    <n v="6.82"/>
    <n v="459"/>
    <n v="3130.38"/>
    <x v="0"/>
  </r>
  <r>
    <s v=" BA1039"/>
    <s v=" DENTIFRICE ARGILE NATURE"/>
    <n v="48"/>
    <n v="40"/>
    <s v="Unités"/>
    <n v="2.2733333333333334"/>
    <n v="90.933333333333337"/>
    <n v="6.82"/>
    <n v="667"/>
    <n v="4548.9400000000005"/>
    <x v="0"/>
  </r>
  <r>
    <s v=" BA1012"/>
    <s v=" TAMPONS REGULAR X 20"/>
    <n v="75"/>
    <n v="75"/>
    <s v="Unités"/>
    <n v="1.9366666666666665"/>
    <n v="145.25"/>
    <n v="5.81"/>
    <n v="591"/>
    <n v="3433.7099999999996"/>
    <x v="0"/>
  </r>
  <r>
    <s v=" BA1057"/>
    <s v=" SAVON LIQUIDE ALEP 200 ML"/>
    <n v="80"/>
    <n v="80"/>
    <s v="Unités"/>
    <n v="1.9366666666666665"/>
    <n v="154.93333333333334"/>
    <n v="5.81"/>
    <n v="490"/>
    <n v="2846.8999999999996"/>
    <x v="0"/>
  </r>
  <r>
    <s v=" BA1001"/>
    <s v=" SAVON MAINS ECOCERT 250 ML LAVANDE"/>
    <n v="60"/>
    <n v="60"/>
    <s v="Unités"/>
    <n v="1.6866666666666665"/>
    <n v="101.19999999999999"/>
    <n v="5.0599999999999996"/>
    <n v="452"/>
    <n v="2287.12"/>
    <x v="0"/>
  </r>
  <r>
    <s v=" BA1009"/>
    <s v=" ARGILE VERTE VENTILEE 300 GR"/>
    <n v="78"/>
    <n v="70"/>
    <s v="Unités"/>
    <n v="1.5066666666666666"/>
    <n v="105.46666666666667"/>
    <n v="4.5199999999999996"/>
    <n v="320"/>
    <n v="1446.3999999999999"/>
    <x v="0"/>
  </r>
  <r>
    <s v=" BA1011"/>
    <s v=" PROTEGE SLIP X 30"/>
    <n v="74"/>
    <n v="55"/>
    <s v="Unités"/>
    <n v="1.2366666666666666"/>
    <n v="68.016666666666666"/>
    <n v="3.71"/>
    <n v="627"/>
    <n v="2326.17"/>
    <x v="0"/>
  </r>
  <r>
    <s v=" BA1013"/>
    <s v=" BATONNETS OREILLE X 200"/>
    <n v="25"/>
    <n v="25"/>
    <s v="Unités"/>
    <n v="1.0033333333333332"/>
    <n v="25.083333333333329"/>
    <n v="3.01"/>
    <n v="428"/>
    <n v="1288.28"/>
    <x v="0"/>
  </r>
  <r>
    <s v="TOTAL"/>
    <m/>
    <n v="2510"/>
    <n v="2327"/>
    <m/>
    <m/>
    <n v="10036.286666666669"/>
    <m/>
    <n v="21261"/>
    <n v="273010.36000000004"/>
    <x v="0"/>
  </r>
  <r>
    <s v="DONNÉES MOYENNES"/>
    <m/>
    <n v="62.75"/>
    <n v="58.174999999999997"/>
    <m/>
    <n v="4.2600833333333341"/>
    <n v="250.90716666666671"/>
    <n v="12.780249999999997"/>
    <n v="531.52499999999998"/>
    <n v="6825.2590000000009"/>
    <x v="1"/>
  </r>
  <r>
    <s v="NOMBRE DE PRODUITS PAR FOURNISSEUR "/>
    <m/>
    <n v="40"/>
    <m/>
    <m/>
    <m/>
    <m/>
    <m/>
    <m/>
    <m/>
    <x v="1"/>
  </r>
  <r>
    <s v=" BA1000"/>
    <s v=" OMBRE A PAUPIERES 007 OR CUIVRE NACRE"/>
    <n v="52"/>
    <n v="52"/>
    <s v="Unités"/>
    <n v="7.1749999999999998"/>
    <n v="373.09999999999997"/>
    <n v="14.35"/>
    <n v="892"/>
    <n v="12800.199999999999"/>
    <x v="2"/>
  </r>
  <r>
    <s v=" BA1010"/>
    <s v=" OMBRE A PAUPIERES 049 GRIS ANTHRACITE NACRE"/>
    <n v="98"/>
    <n v="90"/>
    <s v="Unités"/>
    <n v="7.1749999999999998"/>
    <n v="645.75"/>
    <n v="14.35"/>
    <n v="451"/>
    <n v="6471.8499999999995"/>
    <x v="2"/>
  </r>
  <r>
    <s v="TOTAL"/>
    <m/>
    <n v="150"/>
    <n v="142"/>
    <m/>
    <m/>
    <n v="1018.8499999999999"/>
    <m/>
    <n v="1343"/>
    <n v="19272.05"/>
    <x v="2"/>
  </r>
  <r>
    <s v="DONNÉES MOYENNES"/>
    <m/>
    <n v="75"/>
    <n v="71"/>
    <m/>
    <n v="7.1749999999999998"/>
    <n v="509.42499999999995"/>
    <n v="14.35"/>
    <n v="671.5"/>
    <n v="9636.0249999999996"/>
    <x v="1"/>
  </r>
  <r>
    <s v="NOMBRE DE PRODUITS PAR FOURNISSEUR "/>
    <m/>
    <n v="2"/>
    <m/>
    <m/>
    <m/>
    <m/>
    <m/>
    <m/>
    <m/>
    <x v="1"/>
  </r>
  <r>
    <s v=" BA1058"/>
    <s v=" HUILE DE SOIN BOULEAU ARNICA 75 ML DR HAUSCHKA"/>
    <n v="23"/>
    <n v="23"/>
    <s v="Unités"/>
    <n v="6.9307692307692301"/>
    <n v="159.40769230769229"/>
    <n v="18.02"/>
    <n v="470"/>
    <n v="8469.4"/>
    <x v="3"/>
  </r>
  <r>
    <s v="TOTAL"/>
    <m/>
    <n v="23"/>
    <n v="23"/>
    <m/>
    <m/>
    <n v="159.40769230769229"/>
    <m/>
    <n v="470"/>
    <n v="8469.4"/>
    <x v="3"/>
  </r>
  <r>
    <s v="DONNÉES MOYENNES"/>
    <m/>
    <n v="23"/>
    <n v="23"/>
    <m/>
    <n v="6.9307692307692301"/>
    <n v="159.40769230769229"/>
    <n v="18.02"/>
    <n v="470"/>
    <n v="8469.4"/>
    <x v="1"/>
  </r>
  <r>
    <s v="NOMBRE DE PRODUITS PAR FOURNISSEUR "/>
    <m/>
    <n v="1"/>
    <m/>
    <m/>
    <m/>
    <m/>
    <m/>
    <m/>
    <m/>
    <x v="1"/>
  </r>
  <r>
    <s v=" BA1062"/>
    <s v=" CREME SOLAIRE SPF15 PEAUX MATES 75 ML"/>
    <n v="58"/>
    <n v="50"/>
    <s v="Unités"/>
    <n v="10.604166666666666"/>
    <n v="530.20833333333326"/>
    <n v="25.45"/>
    <n v="770"/>
    <n v="19596.5"/>
    <x v="4"/>
  </r>
  <r>
    <s v=" BA1064"/>
    <s v=" CREME MAIN 150 ML"/>
    <n v="50"/>
    <n v="50"/>
    <s v="Unités"/>
    <n v="7.5958333333333341"/>
    <n v="379.79166666666669"/>
    <n v="18.23"/>
    <n v="342"/>
    <n v="6234.66"/>
    <x v="4"/>
  </r>
  <r>
    <s v=" BA1065"/>
    <s v=" CREME EXTRA DOUCE POUR LES PIEDS 150 ML"/>
    <n v="68"/>
    <n v="68"/>
    <s v="Unités"/>
    <n v="6.833333333333333"/>
    <n v="464.66666666666663"/>
    <n v="16.399999999999999"/>
    <n v="544"/>
    <n v="8921.5999999999985"/>
    <x v="4"/>
  </r>
  <r>
    <s v=" BA1061"/>
    <s v=" HUILE D'ARNICA 50 ML"/>
    <n v="100"/>
    <n v="100"/>
    <s v="Unités"/>
    <n v="6.6958333333333337"/>
    <n v="669.58333333333337"/>
    <n v="16.07"/>
    <n v="456"/>
    <n v="7327.92"/>
    <x v="4"/>
  </r>
  <r>
    <s v=" BA1049"/>
    <s v=" DENTIFRICE DENTS BLANCHES"/>
    <n v="19"/>
    <n v="19"/>
    <s v="Unités"/>
    <n v="3.3208333333333333"/>
    <n v="63.095833333333331"/>
    <n v="7.97"/>
    <n v="501"/>
    <n v="3992.97"/>
    <x v="4"/>
  </r>
  <r>
    <s v=" BA1047"/>
    <s v=" DENTIFRICE HALEINE FRAICHE"/>
    <n v="97"/>
    <n v="90"/>
    <s v="Unités"/>
    <n v="3.1458333333333335"/>
    <n v="283.125"/>
    <n v="7.55"/>
    <n v="478"/>
    <n v="3608.9"/>
    <x v="4"/>
  </r>
  <r>
    <s v=" BA1048"/>
    <s v=" DENTIFRICE GENCIVES SENSIBLES"/>
    <n v="35"/>
    <n v="35"/>
    <s v="Unités"/>
    <n v="3.1458333333333335"/>
    <n v="110.10416666666667"/>
    <n v="7.55"/>
    <n v="491"/>
    <n v="3707.0499999999997"/>
    <x v="4"/>
  </r>
  <r>
    <s v=" BA1037"/>
    <s v=" SAVON ECORCE D ORANGE 100 GR"/>
    <n v="61"/>
    <n v="50"/>
    <s v="Unités"/>
    <n v="1.6833333333333333"/>
    <n v="84.166666666666671"/>
    <n v="4.04"/>
    <n v="450"/>
    <n v="1818"/>
    <x v="4"/>
  </r>
  <r>
    <s v=" BA1021"/>
    <s v=" SAVON CHEVREFEUILLE 100 GR"/>
    <n v="49"/>
    <n v="49"/>
    <s v="Unités"/>
    <n v="1.2875000000000001"/>
    <n v="63.087500000000006"/>
    <n v="3.09"/>
    <n v="517"/>
    <n v="1597.53"/>
    <x v="4"/>
  </r>
  <r>
    <s v=" BA1022"/>
    <s v=" SAVON VERVEINE 100 GR"/>
    <n v="59"/>
    <n v="59"/>
    <s v="Unités"/>
    <n v="1.2875000000000001"/>
    <n v="75.962500000000006"/>
    <n v="3.09"/>
    <n v="624"/>
    <n v="1928.1599999999999"/>
    <x v="4"/>
  </r>
  <r>
    <s v=" BA1023"/>
    <s v=" SAVON LAVANDE 100 GR"/>
    <n v="100"/>
    <n v="100"/>
    <s v="Unités"/>
    <n v="1.2875000000000001"/>
    <n v="128.75"/>
    <n v="3.09"/>
    <n v="354"/>
    <n v="1093.8599999999999"/>
    <x v="4"/>
  </r>
  <r>
    <s v=" BA1024"/>
    <s v=" SAVON FLEUR DE TILLEUL 100 GR"/>
    <n v="45"/>
    <n v="45"/>
    <s v="Unités"/>
    <n v="1.2875000000000001"/>
    <n v="57.937500000000007"/>
    <n v="3.09"/>
    <n v="679"/>
    <n v="2098.11"/>
    <x v="4"/>
  </r>
  <r>
    <s v=" BA1025"/>
    <s v=" SAVON JASMIN 100 GR"/>
    <n v="75"/>
    <n v="75"/>
    <s v="Unités"/>
    <n v="1.2875000000000001"/>
    <n v="96.5625"/>
    <n v="3.09"/>
    <n v="770"/>
    <n v="2379.2999999999997"/>
    <x v="4"/>
  </r>
  <r>
    <s v=" BA1027"/>
    <s v=" SAVON EGLANTINE 100 GR"/>
    <n v="61"/>
    <n v="61"/>
    <s v="Unités"/>
    <n v="1.2875000000000001"/>
    <n v="78.537500000000009"/>
    <n v="3.09"/>
    <n v="553"/>
    <n v="1708.77"/>
    <x v="4"/>
  </r>
  <r>
    <s v=" BA1028"/>
    <s v=" SAVON MIMOSA 100 GR"/>
    <n v="25"/>
    <n v="25"/>
    <s v="Unités"/>
    <n v="1.2875000000000001"/>
    <n v="32.1875"/>
    <n v="3.09"/>
    <n v="980"/>
    <n v="3028.2"/>
    <x v="4"/>
  </r>
  <r>
    <s v=" BA1029"/>
    <s v=" SAVON ONAGRE AUBEPINE 100 GR"/>
    <n v="82"/>
    <n v="82"/>
    <s v="Unités"/>
    <n v="1.2875000000000001"/>
    <n v="105.575"/>
    <n v="3.09"/>
    <n v="990"/>
    <n v="3059.1"/>
    <x v="4"/>
  </r>
  <r>
    <s v=" BA1030"/>
    <s v=" SAVON SANTAL 100 GR"/>
    <n v="97"/>
    <n v="97"/>
    <s v="Unités"/>
    <n v="1.2875000000000001"/>
    <n v="124.8875"/>
    <n v="3.09"/>
    <n v="780"/>
    <n v="2410.1999999999998"/>
    <x v="4"/>
  </r>
  <r>
    <s v=" BA1031"/>
    <s v=" SAVON VANILLE 100 GR"/>
    <n v="35"/>
    <n v="35"/>
    <s v="Unités"/>
    <n v="1.2875000000000001"/>
    <n v="45.0625"/>
    <n v="3.09"/>
    <n v="801"/>
    <n v="2475.0899999999997"/>
    <x v="4"/>
  </r>
  <r>
    <s v=" BA1032"/>
    <s v=" SAVON VETYVER 100 GR"/>
    <n v="19"/>
    <n v="19"/>
    <s v="Unités"/>
    <n v="1.2875000000000001"/>
    <n v="24.462500000000002"/>
    <n v="3.09"/>
    <n v="503"/>
    <n v="1554.27"/>
    <x v="4"/>
  </r>
  <r>
    <s v=" BA1033"/>
    <s v=" SAVON CANNELLE ORANGE 100 GR"/>
    <n v="45"/>
    <n v="45"/>
    <s v="Unités"/>
    <n v="1.2875000000000001"/>
    <n v="57.937500000000007"/>
    <n v="3.09"/>
    <n v="604"/>
    <n v="1866.36"/>
    <x v="4"/>
  </r>
  <r>
    <s v=" BA1034"/>
    <s v=" SAVON THE VERT 100 GR"/>
    <n v="67"/>
    <n v="67"/>
    <s v="Unités"/>
    <n v="1.2875000000000001"/>
    <n v="86.262500000000003"/>
    <n v="3.09"/>
    <n v="509"/>
    <n v="1572.81"/>
    <x v="4"/>
  </r>
  <r>
    <s v=" BA1035"/>
    <s v=" SAVON CLEMENTINE 100 GR"/>
    <n v="58"/>
    <n v="50"/>
    <s v="Unités"/>
    <n v="1.2875000000000001"/>
    <n v="64.375"/>
    <n v="3.09"/>
    <n v="700"/>
    <n v="2163"/>
    <x v="4"/>
  </r>
  <r>
    <s v=" BA1036"/>
    <s v=" SAVON PECHE 100 GR"/>
    <n v="35"/>
    <n v="35"/>
    <s v="Unités"/>
    <n v="1.2875000000000001"/>
    <n v="45.0625"/>
    <n v="3.09"/>
    <n v="125"/>
    <n v="386.25"/>
    <x v="4"/>
  </r>
  <r>
    <s v=" BA1038"/>
    <s v=" SAVON PATCHOULI 100 GR"/>
    <n v="21"/>
    <n v="21"/>
    <s v="Unités"/>
    <n v="1.2875000000000001"/>
    <n v="27.037500000000001"/>
    <n v="3.09"/>
    <n v="198"/>
    <n v="611.81999999999994"/>
    <x v="4"/>
  </r>
  <r>
    <s v="TOTAL"/>
    <m/>
    <n v="1361"/>
    <n v="1327"/>
    <m/>
    <m/>
    <n v="3698.4291666666659"/>
    <m/>
    <n v="13719"/>
    <n v="85140.430000000008"/>
    <x v="4"/>
  </r>
  <r>
    <s v="DONNÉES MOYENNES"/>
    <m/>
    <n v="56.708333333333336"/>
    <n v="55.291666666666664"/>
    <m/>
    <n v="2.6510416666666674"/>
    <n v="154.10121527777775"/>
    <n v="6.3625000000000016"/>
    <n v="571.625"/>
    <n v="3547.5179166666671"/>
    <x v="1"/>
  </r>
  <r>
    <s v="NOMBRE DE PRODUITS PAR FOURNISSEUR "/>
    <m/>
    <n v="24"/>
    <m/>
    <m/>
    <m/>
    <m/>
    <m/>
    <m/>
    <m/>
    <x v="1"/>
  </r>
  <r>
    <s v=" BA1073"/>
    <s v=" ROSE MUSQUEE 30ML"/>
    <n v="45"/>
    <n v="45"/>
    <s v="Unités"/>
    <n v="9.4499999999999993"/>
    <n v="425.24999999999994"/>
    <n v="20.79"/>
    <n v="798"/>
    <n v="16590.419999999998"/>
    <x v="5"/>
  </r>
  <r>
    <s v=" BA1069"/>
    <s v=" HUILE MASSAGE ARNICA 200 ML"/>
    <n v="98"/>
    <n v="98"/>
    <s v="Unités"/>
    <n v="9.3272727272727263"/>
    <n v="914.07272727272721"/>
    <n v="20.52"/>
    <n v="220"/>
    <n v="4514.3999999999996"/>
    <x v="5"/>
  </r>
  <r>
    <s v=" BA1067"/>
    <s v=" LAIT CORPOREL A LA ROSE MUSQUEE 200 ML"/>
    <n v="23"/>
    <n v="23"/>
    <s v="Unités"/>
    <n v="8.6818181818181817"/>
    <n v="199.68181818181819"/>
    <n v="19.100000000000001"/>
    <n v="550"/>
    <n v="10505"/>
    <x v="5"/>
  </r>
  <r>
    <s v=" BA1070"/>
    <s v=" HUILE AU CALENDULA 100 ML"/>
    <n v="74"/>
    <n v="74"/>
    <s v="Unités"/>
    <n v="6.5954545454545448"/>
    <n v="488.06363636363631"/>
    <n v="14.51"/>
    <n v="632"/>
    <n v="9170.32"/>
    <x v="5"/>
  </r>
  <r>
    <s v=" BA1068"/>
    <s v=" HUILE MASSAGE ARNICA 100 ML"/>
    <n v="78"/>
    <n v="78"/>
    <s v="Unités"/>
    <n v="6.4454545454545444"/>
    <n v="502.74545454545449"/>
    <n v="14.18"/>
    <n v="678"/>
    <n v="9614.0399999999991"/>
    <x v="5"/>
  </r>
  <r>
    <s v=" BA1072"/>
    <s v=" DEODORANT A LA SAUGE 100 ML"/>
    <n v="25"/>
    <n v="25"/>
    <s v="Unités"/>
    <n v="4.95"/>
    <n v="123.75"/>
    <n v="10.89"/>
    <n v="659"/>
    <n v="7176.51"/>
    <x v="5"/>
  </r>
  <r>
    <s v=" BA1066"/>
    <s v=" CREME AU CALENDULA 75 ML"/>
    <n v="42"/>
    <n v="42"/>
    <s v="Unités"/>
    <n v="4.540909090909091"/>
    <n v="190.71818181818182"/>
    <n v="9.99"/>
    <n v="660"/>
    <n v="6593.4000000000005"/>
    <x v="5"/>
  </r>
  <r>
    <s v=" BA1071"/>
    <s v=" DEODORANT CITRUS 100 ML"/>
    <n v="75"/>
    <n v="75"/>
    <s v="Unités"/>
    <n v="4.45"/>
    <n v="333.75"/>
    <n v="9.7900000000000009"/>
    <n v="803"/>
    <n v="7861.3700000000008"/>
    <x v="5"/>
  </r>
  <r>
    <s v=" BA1019"/>
    <s v=" SAVON VEGETAL A LA ROSE 100 GR"/>
    <n v="58"/>
    <n v="50"/>
    <s v="Unités"/>
    <n v="3.2318181818181819"/>
    <n v="161.59090909090909"/>
    <n v="7.11"/>
    <n v="159"/>
    <n v="1130.49"/>
    <x v="5"/>
  </r>
  <r>
    <s v=" BA1040"/>
    <s v=" DENTIFRICE PATE AU RATANHIA 75 ML"/>
    <n v="97"/>
    <n v="80"/>
    <s v="Unités"/>
    <n v="2.6772727272727268"/>
    <n v="214.18181818181813"/>
    <n v="5.89"/>
    <n v="420"/>
    <n v="2473.7999999999997"/>
    <x v="5"/>
  </r>
  <r>
    <s v=" BA1018"/>
    <s v=" SAVON VEGETAL A L'IRIS 100 GR"/>
    <n v="37"/>
    <n v="30"/>
    <s v="Unités"/>
    <n v="2.1772727272727272"/>
    <n v="65.318181818181813"/>
    <n v="4.79"/>
    <n v="654"/>
    <n v="3132.66"/>
    <x v="5"/>
  </r>
  <r>
    <s v="TOTAL"/>
    <m/>
    <n v="652"/>
    <n v="620"/>
    <m/>
    <m/>
    <n v="3619.1227272727269"/>
    <m/>
    <n v="6233"/>
    <n v="78762.410000000018"/>
    <x v="5"/>
  </r>
  <r>
    <s v="DONNÉES MOYENNES"/>
    <m/>
    <m/>
    <m/>
    <m/>
    <m/>
    <m/>
    <m/>
    <m/>
    <m/>
    <x v="1"/>
  </r>
  <r>
    <s v="NOMBRE DE PRODUITS PAR FOURNISSEUR "/>
    <m/>
    <n v="11"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AA9D5-68AC-4BC1-B51B-CA3DCB393AF6}" name="Tableau croisé dynamique1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multipleFieldFilters="0" chartFormat="6">
  <location ref="B112:C118" firstHeaderRow="1" firstDataRow="1" firstDataCol="1"/>
  <pivotFields count="1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axis="axisRow" showAll="0">
      <items count="7">
        <item x="0"/>
        <item x="2"/>
        <item x="3"/>
        <item x="4"/>
        <item x="5"/>
        <item h="1" x="1"/>
        <item t="default"/>
      </items>
    </pivotField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Chiffre d'affaires du 1er semestre" fld="9" baseField="0" baseItem="0"/>
  </dataFields>
  <formats count="6">
    <format dxfId="5">
      <pivotArea field="1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1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0" type="button" dataOnly="0" labelOnly="1" outline="0" axis="axisRow" fieldPosition="0"/>
    </format>
    <format dxfId="0">
      <pivotArea dataOnly="0" labelOnly="1" outline="0" axis="axisValues" fieldPosition="0"/>
    </format>
  </formats>
  <chartFormats count="1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5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5" format="9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8EEB88-0C16-4223-B5F2-614CCD92FF37}" name="Tableau croisé dynamique6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multipleFieldFilters="0" chartFormat="1">
  <location ref="B103:E109" firstHeaderRow="0" firstDataRow="1" firstDataCol="1"/>
  <pivotFields count="11"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dataField="1" showAll="0"/>
    <pivotField showAll="0"/>
    <pivotField axis="axisRow" showAll="0">
      <items count="7">
        <item x="0"/>
        <item x="2"/>
        <item x="3"/>
        <item x="4"/>
        <item x="5"/>
        <item h="1" x="1"/>
        <item t="default"/>
      </items>
    </pivotField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omme de Quantité virtuellement disponible" fld="3" baseField="0" baseItem="0" numFmtId="43"/>
    <dataField name="Somme de Valeur du stock disponible " fld="6" baseField="0" baseItem="0" numFmtId="43"/>
    <dataField name="Somme de Quantités vendues 1 er semestre 2025" fld="8" baseField="0" baseItem="0" numFmtId="43"/>
  </dataFields>
  <formats count="9">
    <format dxfId="14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12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">
      <pivotArea field="1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1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field="10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B2B8FA-97EE-45CB-ADA5-627B868DC88B}" name="Tableau croisé dynamique8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multipleFieldFilters="0" chartFormat="2">
  <location ref="I103:J109" firstHeaderRow="1" firstDataRow="1" firstDataCol="1"/>
  <pivotFields count="11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2"/>
        <item x="3"/>
        <item x="4"/>
        <item x="5"/>
        <item h="1" x="1"/>
        <item t="default"/>
      </items>
    </pivotField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omme de Quantité virtuellement disponible" fld="3" baseField="0" baseItem="0"/>
  </dataFields>
  <formats count="6">
    <format dxfId="20">
      <pivotArea field="10" type="button" dataOnly="0" labelOnly="1" outline="0" axis="axisRow" fieldPosition="0"/>
    </format>
    <format dxfId="19">
      <pivotArea dataOnly="0" labelOnly="1" outline="0" axis="axisValues" fieldPosition="0"/>
    </format>
    <format dxfId="18">
      <pivotArea field="10" type="button" dataOnly="0" labelOnly="1" outline="0" axis="axisRow" fieldPosition="0"/>
    </format>
    <format dxfId="17">
      <pivotArea dataOnly="0" labelOnly="1" outline="0" axis="axisValues" fieldPosition="0"/>
    </format>
    <format dxfId="16">
      <pivotArea field="10" type="button" dataOnly="0" labelOnly="1" outline="0" axis="axisRow" fieldPosition="0"/>
    </format>
    <format dxfId="15">
      <pivotArea dataOnly="0" labelOnly="1" outline="0" axis="axisValues" fieldPosition="0"/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840E-18E9-4DB7-BD45-4ECDF2D91CB0}">
  <sheetPr>
    <tabColor rgb="FFC00000"/>
    <pageSetUpPr fitToPage="1"/>
  </sheetPr>
  <dimension ref="A1:L153"/>
  <sheetViews>
    <sheetView tabSelected="1" zoomScale="60" zoomScaleNormal="60" zoomScaleSheetLayoutView="48" workbookViewId="0">
      <pane xSplit="5" ySplit="9" topLeftCell="F40" activePane="bottomRight" state="frozen"/>
      <selection pane="topRight" activeCell="F1" sqref="F1"/>
      <selection pane="bottomLeft" activeCell="A10" sqref="A10"/>
      <selection pane="bottomRight" activeCell="M52" sqref="M52"/>
    </sheetView>
  </sheetViews>
  <sheetFormatPr baseColWidth="10" defaultColWidth="11.46484375" defaultRowHeight="14.25" x14ac:dyDescent="0.45"/>
  <cols>
    <col min="1" max="1" width="11" customWidth="1"/>
    <col min="2" max="2" width="62.33203125" customWidth="1"/>
    <col min="3" max="3" width="18.53125" customWidth="1"/>
    <col min="4" max="4" width="18.33203125" customWidth="1"/>
    <col min="5" max="5" width="16.1328125" customWidth="1"/>
    <col min="6" max="9" width="12.6640625" customWidth="1"/>
    <col min="10" max="10" width="20.1328125" customWidth="1"/>
    <col min="11" max="12" width="38.6640625" bestFit="1" customWidth="1"/>
  </cols>
  <sheetData>
    <row r="1" spans="1:11" ht="44.25" x14ac:dyDescent="0.45">
      <c r="A1" s="1"/>
      <c r="B1" s="1" t="s">
        <v>0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3" t="s">
        <v>8</v>
      </c>
      <c r="K1" s="1" t="s">
        <v>9</v>
      </c>
    </row>
    <row r="2" spans="1:11" ht="18" customHeight="1" x14ac:dyDescent="0.45">
      <c r="A2" s="4" t="s">
        <v>10</v>
      </c>
      <c r="B2" s="4" t="s">
        <v>11</v>
      </c>
      <c r="C2" s="5">
        <v>52</v>
      </c>
      <c r="D2" s="5">
        <v>50</v>
      </c>
      <c r="E2" s="6" t="s">
        <v>12</v>
      </c>
      <c r="F2" s="4">
        <f>H2/3</f>
        <v>11.093333333333334</v>
      </c>
      <c r="G2" s="4">
        <f>D2*F2</f>
        <v>554.66666666666674</v>
      </c>
      <c r="H2" s="6">
        <v>33.28</v>
      </c>
      <c r="I2" s="7">
        <v>435</v>
      </c>
      <c r="J2" s="8">
        <f>H2*I2</f>
        <v>14476.800000000001</v>
      </c>
      <c r="K2" s="6" t="s">
        <v>13</v>
      </c>
    </row>
    <row r="3" spans="1:11" ht="18" customHeight="1" x14ac:dyDescent="0.45">
      <c r="A3" s="4" t="s">
        <v>14</v>
      </c>
      <c r="B3" s="4" t="s">
        <v>15</v>
      </c>
      <c r="C3" s="5">
        <v>45</v>
      </c>
      <c r="D3" s="5">
        <v>45</v>
      </c>
      <c r="E3" s="6" t="s">
        <v>12</v>
      </c>
      <c r="F3" s="4">
        <f t="shared" ref="F3:F41" si="0">H3/3</f>
        <v>8.706666666666667</v>
      </c>
      <c r="G3" s="4">
        <f t="shared" ref="G3:G66" si="1">D3*F3</f>
        <v>391.8</v>
      </c>
      <c r="H3" s="6">
        <v>26.12</v>
      </c>
      <c r="I3" s="7">
        <v>365</v>
      </c>
      <c r="J3" s="8">
        <f t="shared" ref="J3:J66" si="2">H3*I3</f>
        <v>9533.8000000000011</v>
      </c>
      <c r="K3" s="6" t="s">
        <v>13</v>
      </c>
    </row>
    <row r="4" spans="1:11" ht="18" customHeight="1" x14ac:dyDescent="0.45">
      <c r="A4" s="4" t="s">
        <v>16</v>
      </c>
      <c r="B4" s="4" t="s">
        <v>17</v>
      </c>
      <c r="C4" s="5">
        <v>46</v>
      </c>
      <c r="D4" s="5">
        <v>40</v>
      </c>
      <c r="E4" s="6" t="s">
        <v>12</v>
      </c>
      <c r="F4" s="4">
        <f t="shared" si="0"/>
        <v>8.706666666666667</v>
      </c>
      <c r="G4" s="4">
        <f t="shared" si="1"/>
        <v>348.26666666666665</v>
      </c>
      <c r="H4" s="6">
        <v>26.12</v>
      </c>
      <c r="I4" s="7">
        <v>987</v>
      </c>
      <c r="J4" s="8">
        <f t="shared" si="2"/>
        <v>25780.440000000002</v>
      </c>
      <c r="K4" s="6" t="s">
        <v>13</v>
      </c>
    </row>
    <row r="5" spans="1:11" ht="18" customHeight="1" x14ac:dyDescent="0.45">
      <c r="A5" s="4" t="s">
        <v>18</v>
      </c>
      <c r="B5" s="4" t="s">
        <v>19</v>
      </c>
      <c r="C5" s="5">
        <v>72</v>
      </c>
      <c r="D5" s="5">
        <v>72</v>
      </c>
      <c r="E5" s="6" t="s">
        <v>12</v>
      </c>
      <c r="F5" s="4">
        <f t="shared" si="0"/>
        <v>8.706666666666667</v>
      </c>
      <c r="G5" s="4">
        <f t="shared" si="1"/>
        <v>626.88</v>
      </c>
      <c r="H5" s="6">
        <v>26.12</v>
      </c>
      <c r="I5" s="7">
        <v>356</v>
      </c>
      <c r="J5" s="8">
        <f t="shared" si="2"/>
        <v>9298.7200000000012</v>
      </c>
      <c r="K5" s="6" t="s">
        <v>13</v>
      </c>
    </row>
    <row r="6" spans="1:11" ht="18" customHeight="1" x14ac:dyDescent="0.45">
      <c r="A6" s="4" t="s">
        <v>20</v>
      </c>
      <c r="B6" s="4" t="s">
        <v>21</v>
      </c>
      <c r="C6" s="5">
        <v>100</v>
      </c>
      <c r="D6" s="5">
        <v>100</v>
      </c>
      <c r="E6" s="6" t="s">
        <v>12</v>
      </c>
      <c r="F6" s="4">
        <f t="shared" si="0"/>
        <v>7.4933333333333332</v>
      </c>
      <c r="G6" s="4">
        <f t="shared" si="1"/>
        <v>749.33333333333337</v>
      </c>
      <c r="H6" s="6">
        <v>22.48</v>
      </c>
      <c r="I6" s="7">
        <v>428</v>
      </c>
      <c r="J6" s="8">
        <f t="shared" si="2"/>
        <v>9621.44</v>
      </c>
      <c r="K6" s="6" t="s">
        <v>13</v>
      </c>
    </row>
    <row r="7" spans="1:11" ht="18" customHeight="1" x14ac:dyDescent="0.45">
      <c r="A7" s="4" t="s">
        <v>22</v>
      </c>
      <c r="B7" s="4" t="s">
        <v>23</v>
      </c>
      <c r="C7" s="5">
        <v>37</v>
      </c>
      <c r="D7" s="5">
        <v>37</v>
      </c>
      <c r="E7" s="6" t="s">
        <v>12</v>
      </c>
      <c r="F7" s="4">
        <f t="shared" si="0"/>
        <v>7.29</v>
      </c>
      <c r="G7" s="4">
        <f t="shared" si="1"/>
        <v>269.73</v>
      </c>
      <c r="H7" s="6">
        <v>21.87</v>
      </c>
      <c r="I7" s="7">
        <v>621</v>
      </c>
      <c r="J7" s="8">
        <f t="shared" si="2"/>
        <v>13581.27</v>
      </c>
      <c r="K7" s="6" t="s">
        <v>13</v>
      </c>
    </row>
    <row r="8" spans="1:11" ht="18" customHeight="1" x14ac:dyDescent="0.45">
      <c r="A8" s="4" t="s">
        <v>24</v>
      </c>
      <c r="B8" s="4" t="s">
        <v>25</v>
      </c>
      <c r="C8" s="5">
        <v>60</v>
      </c>
      <c r="D8" s="5">
        <v>60</v>
      </c>
      <c r="E8" s="6" t="s">
        <v>12</v>
      </c>
      <c r="F8" s="4">
        <f t="shared" si="0"/>
        <v>6.8166666666666664</v>
      </c>
      <c r="G8" s="4">
        <f t="shared" si="1"/>
        <v>409</v>
      </c>
      <c r="H8" s="6">
        <v>20.45</v>
      </c>
      <c r="I8" s="7">
        <v>432</v>
      </c>
      <c r="J8" s="8">
        <f t="shared" si="2"/>
        <v>8834.4</v>
      </c>
      <c r="K8" s="6" t="s">
        <v>13</v>
      </c>
    </row>
    <row r="9" spans="1:11" ht="18" customHeight="1" x14ac:dyDescent="0.45">
      <c r="A9" s="4" t="s">
        <v>26</v>
      </c>
      <c r="B9" s="4" t="s">
        <v>27</v>
      </c>
      <c r="C9" s="5">
        <v>80</v>
      </c>
      <c r="D9" s="5">
        <v>70</v>
      </c>
      <c r="E9" s="6" t="s">
        <v>12</v>
      </c>
      <c r="F9" s="4">
        <f t="shared" si="0"/>
        <v>6.706666666666667</v>
      </c>
      <c r="G9" s="4">
        <f t="shared" si="1"/>
        <v>469.4666666666667</v>
      </c>
      <c r="H9" s="6">
        <v>20.12</v>
      </c>
      <c r="I9" s="7">
        <v>689</v>
      </c>
      <c r="J9" s="8">
        <f t="shared" si="2"/>
        <v>13862.68</v>
      </c>
      <c r="K9" s="6" t="s">
        <v>13</v>
      </c>
    </row>
    <row r="10" spans="1:11" ht="18" customHeight="1" x14ac:dyDescent="0.45">
      <c r="A10" s="4" t="s">
        <v>28</v>
      </c>
      <c r="B10" s="4" t="s">
        <v>29</v>
      </c>
      <c r="C10" s="5">
        <v>89</v>
      </c>
      <c r="D10" s="5">
        <v>89</v>
      </c>
      <c r="E10" s="6" t="s">
        <v>12</v>
      </c>
      <c r="F10" s="4">
        <f t="shared" si="0"/>
        <v>6.5466666666666669</v>
      </c>
      <c r="G10" s="4">
        <f t="shared" si="1"/>
        <v>582.65333333333331</v>
      </c>
      <c r="H10" s="6">
        <v>19.64</v>
      </c>
      <c r="I10" s="7">
        <v>657</v>
      </c>
      <c r="J10" s="8">
        <f t="shared" si="2"/>
        <v>12903.48</v>
      </c>
      <c r="K10" s="6" t="s">
        <v>13</v>
      </c>
    </row>
    <row r="11" spans="1:11" ht="18" customHeight="1" x14ac:dyDescent="0.45">
      <c r="A11" s="4" t="s">
        <v>30</v>
      </c>
      <c r="B11" s="4" t="s">
        <v>31</v>
      </c>
      <c r="C11" s="5">
        <v>100</v>
      </c>
      <c r="D11" s="5">
        <v>100</v>
      </c>
      <c r="E11" s="6" t="s">
        <v>12</v>
      </c>
      <c r="F11" s="4">
        <f t="shared" si="0"/>
        <v>5.4233333333333329</v>
      </c>
      <c r="G11" s="4">
        <f t="shared" si="1"/>
        <v>542.33333333333326</v>
      </c>
      <c r="H11" s="6">
        <v>16.27</v>
      </c>
      <c r="I11" s="7">
        <v>500</v>
      </c>
      <c r="J11" s="8">
        <f t="shared" si="2"/>
        <v>8135</v>
      </c>
      <c r="K11" s="6" t="s">
        <v>13</v>
      </c>
    </row>
    <row r="12" spans="1:11" ht="18" customHeight="1" x14ac:dyDescent="0.45">
      <c r="A12" s="4" t="s">
        <v>32</v>
      </c>
      <c r="B12" s="4" t="s">
        <v>33</v>
      </c>
      <c r="C12" s="5">
        <v>45</v>
      </c>
      <c r="D12" s="5">
        <v>40</v>
      </c>
      <c r="E12" s="6" t="s">
        <v>12</v>
      </c>
      <c r="F12" s="4">
        <f t="shared" si="0"/>
        <v>5.0633333333333335</v>
      </c>
      <c r="G12" s="4">
        <f t="shared" si="1"/>
        <v>202.53333333333333</v>
      </c>
      <c r="H12" s="6">
        <v>15.19</v>
      </c>
      <c r="I12" s="7">
        <v>489</v>
      </c>
      <c r="J12" s="8">
        <f t="shared" si="2"/>
        <v>7427.91</v>
      </c>
      <c r="K12" s="6" t="s">
        <v>13</v>
      </c>
    </row>
    <row r="13" spans="1:11" ht="18" customHeight="1" x14ac:dyDescent="0.45">
      <c r="A13" s="4" t="s">
        <v>34</v>
      </c>
      <c r="B13" s="4" t="s">
        <v>35</v>
      </c>
      <c r="C13" s="5">
        <v>58</v>
      </c>
      <c r="D13" s="5">
        <v>50</v>
      </c>
      <c r="E13" s="6" t="s">
        <v>12</v>
      </c>
      <c r="F13" s="4">
        <f t="shared" si="0"/>
        <v>4.6566666666666672</v>
      </c>
      <c r="G13" s="4">
        <f t="shared" si="1"/>
        <v>232.83333333333337</v>
      </c>
      <c r="H13" s="6">
        <v>13.97</v>
      </c>
      <c r="I13" s="7">
        <v>435</v>
      </c>
      <c r="J13" s="8">
        <f t="shared" si="2"/>
        <v>6076.9500000000007</v>
      </c>
      <c r="K13" s="6" t="s">
        <v>13</v>
      </c>
    </row>
    <row r="14" spans="1:11" ht="18" customHeight="1" x14ac:dyDescent="0.45">
      <c r="A14" s="4" t="s">
        <v>36</v>
      </c>
      <c r="B14" s="4" t="s">
        <v>37</v>
      </c>
      <c r="C14" s="5">
        <v>35</v>
      </c>
      <c r="D14" s="5">
        <v>35</v>
      </c>
      <c r="E14" s="6" t="s">
        <v>12</v>
      </c>
      <c r="F14" s="4">
        <f t="shared" si="0"/>
        <v>4.6566666666666672</v>
      </c>
      <c r="G14" s="4">
        <f t="shared" si="1"/>
        <v>162.98333333333335</v>
      </c>
      <c r="H14" s="6">
        <v>13.97</v>
      </c>
      <c r="I14" s="7">
        <v>465</v>
      </c>
      <c r="J14" s="8">
        <f t="shared" si="2"/>
        <v>6496.05</v>
      </c>
      <c r="K14" s="6" t="s">
        <v>13</v>
      </c>
    </row>
    <row r="15" spans="1:11" ht="18" customHeight="1" x14ac:dyDescent="0.45">
      <c r="A15" s="4" t="s">
        <v>38</v>
      </c>
      <c r="B15" s="4" t="s">
        <v>39</v>
      </c>
      <c r="C15" s="5">
        <v>61</v>
      </c>
      <c r="D15" s="5">
        <v>61</v>
      </c>
      <c r="E15" s="6" t="s">
        <v>12</v>
      </c>
      <c r="F15" s="4">
        <f t="shared" si="0"/>
        <v>4.6566666666666672</v>
      </c>
      <c r="G15" s="4">
        <f t="shared" si="1"/>
        <v>284.05666666666667</v>
      </c>
      <c r="H15" s="6">
        <v>13.97</v>
      </c>
      <c r="I15" s="7">
        <v>432</v>
      </c>
      <c r="J15" s="8">
        <f t="shared" si="2"/>
        <v>6035.04</v>
      </c>
      <c r="K15" s="6" t="s">
        <v>13</v>
      </c>
    </row>
    <row r="16" spans="1:11" ht="18" customHeight="1" x14ac:dyDescent="0.45">
      <c r="A16" s="4" t="s">
        <v>40</v>
      </c>
      <c r="B16" s="4" t="s">
        <v>41</v>
      </c>
      <c r="C16" s="5">
        <v>21</v>
      </c>
      <c r="D16" s="5">
        <v>21</v>
      </c>
      <c r="E16" s="6" t="s">
        <v>12</v>
      </c>
      <c r="F16" s="4">
        <f t="shared" si="0"/>
        <v>4.6566666666666672</v>
      </c>
      <c r="G16" s="4">
        <f t="shared" si="1"/>
        <v>97.79</v>
      </c>
      <c r="H16" s="6">
        <v>13.97</v>
      </c>
      <c r="I16" s="7">
        <v>410</v>
      </c>
      <c r="J16" s="8">
        <f t="shared" si="2"/>
        <v>5727.7</v>
      </c>
      <c r="K16" s="6" t="s">
        <v>13</v>
      </c>
    </row>
    <row r="17" spans="1:11" ht="18" customHeight="1" x14ac:dyDescent="0.45">
      <c r="A17" s="4" t="s">
        <v>42</v>
      </c>
      <c r="B17" s="4" t="s">
        <v>43</v>
      </c>
      <c r="C17" s="5">
        <v>58</v>
      </c>
      <c r="D17" s="5">
        <v>55</v>
      </c>
      <c r="E17" s="6" t="s">
        <v>12</v>
      </c>
      <c r="F17" s="4">
        <f t="shared" si="0"/>
        <v>4.5466666666666669</v>
      </c>
      <c r="G17" s="4">
        <f t="shared" si="1"/>
        <v>250.06666666666666</v>
      </c>
      <c r="H17" s="6">
        <v>13.64</v>
      </c>
      <c r="I17" s="7">
        <v>420</v>
      </c>
      <c r="J17" s="8">
        <f t="shared" si="2"/>
        <v>5728.8</v>
      </c>
      <c r="K17" s="6" t="s">
        <v>13</v>
      </c>
    </row>
    <row r="18" spans="1:11" ht="18" customHeight="1" x14ac:dyDescent="0.45">
      <c r="A18" s="4" t="s">
        <v>44</v>
      </c>
      <c r="B18" s="4" t="s">
        <v>45</v>
      </c>
      <c r="C18" s="5">
        <v>98</v>
      </c>
      <c r="D18" s="5">
        <v>80</v>
      </c>
      <c r="E18" s="6" t="s">
        <v>12</v>
      </c>
      <c r="F18" s="4">
        <f>H18/3</f>
        <v>4.5466666666666669</v>
      </c>
      <c r="G18" s="4">
        <f t="shared" si="1"/>
        <v>363.73333333333335</v>
      </c>
      <c r="H18" s="6">
        <v>13.64</v>
      </c>
      <c r="I18" s="7">
        <v>820</v>
      </c>
      <c r="J18" s="8">
        <f t="shared" si="2"/>
        <v>11184.800000000001</v>
      </c>
      <c r="K18" s="6" t="s">
        <v>13</v>
      </c>
    </row>
    <row r="19" spans="1:11" ht="18" customHeight="1" x14ac:dyDescent="0.45">
      <c r="A19" s="4" t="s">
        <v>46</v>
      </c>
      <c r="B19" s="4" t="s">
        <v>47</v>
      </c>
      <c r="C19" s="5">
        <v>100</v>
      </c>
      <c r="D19" s="5">
        <v>100</v>
      </c>
      <c r="E19" s="6" t="s">
        <v>12</v>
      </c>
      <c r="F19" s="4">
        <f t="shared" si="0"/>
        <v>4.5366666666666662</v>
      </c>
      <c r="G19" s="4">
        <f t="shared" si="1"/>
        <v>453.66666666666663</v>
      </c>
      <c r="H19" s="6">
        <v>13.61</v>
      </c>
      <c r="I19" s="7">
        <v>561</v>
      </c>
      <c r="J19" s="8">
        <f t="shared" si="2"/>
        <v>7635.21</v>
      </c>
      <c r="K19" s="6" t="s">
        <v>13</v>
      </c>
    </row>
    <row r="20" spans="1:11" ht="18" customHeight="1" x14ac:dyDescent="0.45">
      <c r="A20" s="4" t="s">
        <v>48</v>
      </c>
      <c r="B20" s="4" t="s">
        <v>49</v>
      </c>
      <c r="C20" s="5">
        <v>68</v>
      </c>
      <c r="D20" s="5">
        <v>60</v>
      </c>
      <c r="E20" s="6" t="s">
        <v>12</v>
      </c>
      <c r="F20" s="4">
        <f t="shared" si="0"/>
        <v>4.33</v>
      </c>
      <c r="G20" s="4">
        <f t="shared" si="1"/>
        <v>259.8</v>
      </c>
      <c r="H20" s="6">
        <v>12.99</v>
      </c>
      <c r="I20" s="7">
        <v>684</v>
      </c>
      <c r="J20" s="8">
        <f t="shared" si="2"/>
        <v>8885.16</v>
      </c>
      <c r="K20" s="6" t="s">
        <v>13</v>
      </c>
    </row>
    <row r="21" spans="1:11" ht="18" customHeight="1" x14ac:dyDescent="0.45">
      <c r="A21" s="4" t="s">
        <v>50</v>
      </c>
      <c r="B21" s="4" t="s">
        <v>51</v>
      </c>
      <c r="C21" s="5">
        <v>42</v>
      </c>
      <c r="D21" s="5">
        <v>42</v>
      </c>
      <c r="E21" s="6" t="s">
        <v>12</v>
      </c>
      <c r="F21" s="4">
        <f t="shared" si="0"/>
        <v>3.9166666666666665</v>
      </c>
      <c r="G21" s="4">
        <f t="shared" si="1"/>
        <v>164.5</v>
      </c>
      <c r="H21" s="6">
        <v>11.75</v>
      </c>
      <c r="I21" s="7">
        <v>550</v>
      </c>
      <c r="J21" s="8">
        <f t="shared" si="2"/>
        <v>6462.5</v>
      </c>
      <c r="K21" s="6" t="s">
        <v>13</v>
      </c>
    </row>
    <row r="22" spans="1:11" ht="18" customHeight="1" x14ac:dyDescent="0.45">
      <c r="A22" s="4" t="s">
        <v>52</v>
      </c>
      <c r="B22" s="4" t="s">
        <v>53</v>
      </c>
      <c r="C22" s="5">
        <v>67</v>
      </c>
      <c r="D22" s="5">
        <v>60</v>
      </c>
      <c r="E22" s="6" t="s">
        <v>12</v>
      </c>
      <c r="F22" s="4">
        <f t="shared" si="0"/>
        <v>3.51</v>
      </c>
      <c r="G22" s="4">
        <f t="shared" si="1"/>
        <v>210.6</v>
      </c>
      <c r="H22" s="6">
        <v>10.53</v>
      </c>
      <c r="I22" s="7">
        <v>421</v>
      </c>
      <c r="J22" s="8">
        <f t="shared" si="2"/>
        <v>4433.13</v>
      </c>
      <c r="K22" s="6" t="s">
        <v>13</v>
      </c>
    </row>
    <row r="23" spans="1:11" ht="18" customHeight="1" x14ac:dyDescent="0.45">
      <c r="A23" s="4" t="s">
        <v>54</v>
      </c>
      <c r="B23" s="4" t="s">
        <v>55</v>
      </c>
      <c r="C23" s="5">
        <v>24</v>
      </c>
      <c r="D23" s="5">
        <v>24</v>
      </c>
      <c r="E23" s="6" t="s">
        <v>12</v>
      </c>
      <c r="F23" s="4">
        <f t="shared" si="0"/>
        <v>3.4433333333333334</v>
      </c>
      <c r="G23" s="4">
        <f t="shared" si="1"/>
        <v>82.64</v>
      </c>
      <c r="H23" s="6">
        <v>10.33</v>
      </c>
      <c r="I23" s="7">
        <v>456</v>
      </c>
      <c r="J23" s="8">
        <f t="shared" si="2"/>
        <v>4710.4800000000005</v>
      </c>
      <c r="K23" s="6" t="s">
        <v>13</v>
      </c>
    </row>
    <row r="24" spans="1:11" ht="18" customHeight="1" x14ac:dyDescent="0.45">
      <c r="A24" s="4" t="s">
        <v>56</v>
      </c>
      <c r="B24" s="4" t="s">
        <v>57</v>
      </c>
      <c r="C24" s="5">
        <v>65</v>
      </c>
      <c r="D24" s="5">
        <v>65</v>
      </c>
      <c r="E24" s="6" t="s">
        <v>12</v>
      </c>
      <c r="F24" s="4">
        <f t="shared" si="0"/>
        <v>3.1066666666666669</v>
      </c>
      <c r="G24" s="4">
        <f t="shared" si="1"/>
        <v>201.93333333333334</v>
      </c>
      <c r="H24" s="6">
        <v>9.32</v>
      </c>
      <c r="I24" s="7">
        <v>661</v>
      </c>
      <c r="J24" s="8">
        <f t="shared" si="2"/>
        <v>6160.52</v>
      </c>
      <c r="K24" s="6" t="s">
        <v>13</v>
      </c>
    </row>
    <row r="25" spans="1:11" ht="18" customHeight="1" x14ac:dyDescent="0.45">
      <c r="A25" s="4" t="s">
        <v>58</v>
      </c>
      <c r="B25" s="4" t="s">
        <v>59</v>
      </c>
      <c r="C25" s="5">
        <v>68</v>
      </c>
      <c r="D25" s="5">
        <v>68</v>
      </c>
      <c r="E25" s="6" t="s">
        <v>12</v>
      </c>
      <c r="F25" s="4">
        <f t="shared" si="0"/>
        <v>2.8699999999999997</v>
      </c>
      <c r="G25" s="4">
        <f t="shared" si="1"/>
        <v>195.15999999999997</v>
      </c>
      <c r="H25" s="6">
        <v>8.61</v>
      </c>
      <c r="I25" s="7">
        <v>650</v>
      </c>
      <c r="J25" s="8">
        <f t="shared" si="2"/>
        <v>5596.5</v>
      </c>
      <c r="K25" s="6" t="s">
        <v>13</v>
      </c>
    </row>
    <row r="26" spans="1:11" ht="18" customHeight="1" x14ac:dyDescent="0.45">
      <c r="A26" s="4" t="s">
        <v>60</v>
      </c>
      <c r="B26" s="4" t="s">
        <v>61</v>
      </c>
      <c r="C26" s="5">
        <v>23</v>
      </c>
      <c r="D26" s="5">
        <v>23</v>
      </c>
      <c r="E26" s="6" t="s">
        <v>12</v>
      </c>
      <c r="F26" s="4">
        <f t="shared" si="0"/>
        <v>2.8699999999999997</v>
      </c>
      <c r="G26" s="4">
        <f t="shared" si="1"/>
        <v>66.009999999999991</v>
      </c>
      <c r="H26" s="6">
        <v>8.61</v>
      </c>
      <c r="I26" s="7">
        <v>640</v>
      </c>
      <c r="J26" s="8">
        <f t="shared" si="2"/>
        <v>5510.4</v>
      </c>
      <c r="K26" s="6" t="s">
        <v>13</v>
      </c>
    </row>
    <row r="27" spans="1:11" ht="18" customHeight="1" x14ac:dyDescent="0.45">
      <c r="A27" s="4" t="s">
        <v>62</v>
      </c>
      <c r="B27" s="4" t="s">
        <v>63</v>
      </c>
      <c r="C27" s="5">
        <v>25</v>
      </c>
      <c r="D27" s="5">
        <v>20</v>
      </c>
      <c r="E27" s="6" t="s">
        <v>12</v>
      </c>
      <c r="F27" s="4">
        <f t="shared" si="0"/>
        <v>2.8566666666666669</v>
      </c>
      <c r="G27" s="4">
        <f t="shared" si="1"/>
        <v>57.13333333333334</v>
      </c>
      <c r="H27" s="6">
        <v>8.57</v>
      </c>
      <c r="I27" s="7">
        <v>412</v>
      </c>
      <c r="J27" s="8">
        <f t="shared" si="2"/>
        <v>3530.84</v>
      </c>
      <c r="K27" s="6" t="s">
        <v>13</v>
      </c>
    </row>
    <row r="28" spans="1:11" ht="18" customHeight="1" x14ac:dyDescent="0.45">
      <c r="A28" s="4" t="s">
        <v>64</v>
      </c>
      <c r="B28" s="4" t="s">
        <v>65</v>
      </c>
      <c r="C28" s="5">
        <v>82</v>
      </c>
      <c r="D28" s="5">
        <v>70</v>
      </c>
      <c r="E28" s="6" t="s">
        <v>12</v>
      </c>
      <c r="F28" s="4">
        <f t="shared" si="0"/>
        <v>2.8566666666666669</v>
      </c>
      <c r="G28" s="4">
        <f t="shared" si="1"/>
        <v>199.9666666666667</v>
      </c>
      <c r="H28" s="6">
        <v>8.57</v>
      </c>
      <c r="I28" s="7">
        <v>456</v>
      </c>
      <c r="J28" s="8">
        <f t="shared" si="2"/>
        <v>3907.92</v>
      </c>
      <c r="K28" s="6" t="s">
        <v>13</v>
      </c>
    </row>
    <row r="29" spans="1:11" ht="18" customHeight="1" x14ac:dyDescent="0.45">
      <c r="A29" s="4" t="s">
        <v>66</v>
      </c>
      <c r="B29" s="4" t="s">
        <v>67</v>
      </c>
      <c r="C29" s="5">
        <v>100</v>
      </c>
      <c r="D29" s="5">
        <v>80</v>
      </c>
      <c r="E29" s="6" t="s">
        <v>12</v>
      </c>
      <c r="F29" s="4">
        <f>H29/3</f>
        <v>2.4266666666666667</v>
      </c>
      <c r="G29" s="4">
        <f t="shared" si="1"/>
        <v>194.13333333333333</v>
      </c>
      <c r="H29" s="6">
        <v>7.28</v>
      </c>
      <c r="I29" s="7">
        <v>332</v>
      </c>
      <c r="J29" s="8">
        <f t="shared" si="2"/>
        <v>2416.96</v>
      </c>
      <c r="K29" s="6" t="s">
        <v>13</v>
      </c>
    </row>
    <row r="30" spans="1:11" ht="18" customHeight="1" x14ac:dyDescent="0.45">
      <c r="A30" s="4" t="s">
        <v>68</v>
      </c>
      <c r="B30" s="4" t="s">
        <v>69</v>
      </c>
      <c r="C30" s="5">
        <v>75</v>
      </c>
      <c r="D30" s="5">
        <v>70</v>
      </c>
      <c r="E30" s="6" t="s">
        <v>12</v>
      </c>
      <c r="F30" s="4">
        <f t="shared" si="0"/>
        <v>2.4266666666666667</v>
      </c>
      <c r="G30" s="4">
        <f t="shared" si="1"/>
        <v>169.86666666666667</v>
      </c>
      <c r="H30" s="6">
        <v>7.28</v>
      </c>
      <c r="I30" s="7">
        <v>698</v>
      </c>
      <c r="J30" s="8">
        <f t="shared" si="2"/>
        <v>5081.4400000000005</v>
      </c>
      <c r="K30" s="6" t="s">
        <v>13</v>
      </c>
    </row>
    <row r="31" spans="1:11" ht="18" customHeight="1" x14ac:dyDescent="0.45">
      <c r="A31" s="4" t="s">
        <v>70</v>
      </c>
      <c r="B31" s="4" t="s">
        <v>71</v>
      </c>
      <c r="C31" s="5">
        <v>65</v>
      </c>
      <c r="D31" s="5">
        <v>60</v>
      </c>
      <c r="E31" s="6" t="s">
        <v>12</v>
      </c>
      <c r="F31" s="4">
        <f t="shared" si="0"/>
        <v>2.4266666666666667</v>
      </c>
      <c r="G31" s="4">
        <f t="shared" si="1"/>
        <v>145.6</v>
      </c>
      <c r="H31" s="6">
        <v>7.28</v>
      </c>
      <c r="I31" s="7">
        <v>665</v>
      </c>
      <c r="J31" s="8">
        <f t="shared" si="2"/>
        <v>4841.2</v>
      </c>
      <c r="K31" s="6" t="s">
        <v>13</v>
      </c>
    </row>
    <row r="32" spans="1:11" ht="18" customHeight="1" x14ac:dyDescent="0.45">
      <c r="A32" s="4" t="s">
        <v>72</v>
      </c>
      <c r="B32" s="4" t="s">
        <v>73</v>
      </c>
      <c r="C32" s="5">
        <v>61</v>
      </c>
      <c r="D32" s="5">
        <v>55</v>
      </c>
      <c r="E32" s="6" t="s">
        <v>12</v>
      </c>
      <c r="F32" s="4">
        <f t="shared" si="0"/>
        <v>2.4266666666666667</v>
      </c>
      <c r="G32" s="4">
        <f t="shared" si="1"/>
        <v>133.46666666666667</v>
      </c>
      <c r="H32" s="6">
        <v>7.28</v>
      </c>
      <c r="I32" s="7">
        <v>702</v>
      </c>
      <c r="J32" s="8">
        <f t="shared" si="2"/>
        <v>5110.5600000000004</v>
      </c>
      <c r="K32" s="6" t="s">
        <v>13</v>
      </c>
    </row>
    <row r="33" spans="1:11" ht="18" customHeight="1" x14ac:dyDescent="0.45">
      <c r="A33" s="4" t="s">
        <v>74</v>
      </c>
      <c r="B33" s="4" t="s">
        <v>75</v>
      </c>
      <c r="C33" s="5">
        <v>98</v>
      </c>
      <c r="D33" s="5">
        <v>80</v>
      </c>
      <c r="E33" s="6" t="s">
        <v>12</v>
      </c>
      <c r="F33" s="4">
        <f t="shared" si="0"/>
        <v>2.2733333333333334</v>
      </c>
      <c r="G33" s="4">
        <f t="shared" si="1"/>
        <v>181.86666666666667</v>
      </c>
      <c r="H33" s="6">
        <v>6.82</v>
      </c>
      <c r="I33" s="7">
        <v>398</v>
      </c>
      <c r="J33" s="8">
        <f t="shared" si="2"/>
        <v>2714.36</v>
      </c>
      <c r="K33" s="6" t="s">
        <v>13</v>
      </c>
    </row>
    <row r="34" spans="1:11" ht="18" customHeight="1" x14ac:dyDescent="0.45">
      <c r="A34" s="4" t="s">
        <v>76</v>
      </c>
      <c r="B34" s="4" t="s">
        <v>77</v>
      </c>
      <c r="C34" s="5">
        <v>50</v>
      </c>
      <c r="D34" s="5">
        <v>40</v>
      </c>
      <c r="E34" s="6" t="s">
        <v>12</v>
      </c>
      <c r="F34" s="4">
        <f t="shared" si="0"/>
        <v>2.2733333333333334</v>
      </c>
      <c r="G34" s="4">
        <f t="shared" si="1"/>
        <v>90.933333333333337</v>
      </c>
      <c r="H34" s="6">
        <v>6.82</v>
      </c>
      <c r="I34" s="7">
        <v>459</v>
      </c>
      <c r="J34" s="8">
        <f t="shared" si="2"/>
        <v>3130.38</v>
      </c>
      <c r="K34" s="6" t="s">
        <v>13</v>
      </c>
    </row>
    <row r="35" spans="1:11" ht="18" customHeight="1" x14ac:dyDescent="0.45">
      <c r="A35" s="4" t="s">
        <v>78</v>
      </c>
      <c r="B35" s="4" t="s">
        <v>79</v>
      </c>
      <c r="C35" s="5">
        <v>48</v>
      </c>
      <c r="D35" s="5">
        <v>40</v>
      </c>
      <c r="E35" s="6" t="s">
        <v>12</v>
      </c>
      <c r="F35" s="4">
        <f t="shared" si="0"/>
        <v>2.2733333333333334</v>
      </c>
      <c r="G35" s="4">
        <f t="shared" si="1"/>
        <v>90.933333333333337</v>
      </c>
      <c r="H35" s="6">
        <v>6.82</v>
      </c>
      <c r="I35" s="7">
        <v>667</v>
      </c>
      <c r="J35" s="8">
        <f t="shared" si="2"/>
        <v>4548.9400000000005</v>
      </c>
      <c r="K35" s="6" t="s">
        <v>13</v>
      </c>
    </row>
    <row r="36" spans="1:11" ht="18" customHeight="1" x14ac:dyDescent="0.45">
      <c r="A36" s="4" t="s">
        <v>80</v>
      </c>
      <c r="B36" s="4" t="s">
        <v>81</v>
      </c>
      <c r="C36" s="5">
        <v>75</v>
      </c>
      <c r="D36" s="5">
        <v>75</v>
      </c>
      <c r="E36" s="6" t="s">
        <v>12</v>
      </c>
      <c r="F36" s="4">
        <f t="shared" si="0"/>
        <v>1.9366666666666665</v>
      </c>
      <c r="G36" s="4">
        <f t="shared" si="1"/>
        <v>145.25</v>
      </c>
      <c r="H36" s="6">
        <v>5.81</v>
      </c>
      <c r="I36" s="7">
        <v>591</v>
      </c>
      <c r="J36" s="8">
        <f t="shared" si="2"/>
        <v>3433.7099999999996</v>
      </c>
      <c r="K36" s="6" t="s">
        <v>13</v>
      </c>
    </row>
    <row r="37" spans="1:11" ht="18" customHeight="1" x14ac:dyDescent="0.45">
      <c r="A37" s="4" t="s">
        <v>82</v>
      </c>
      <c r="B37" s="4" t="s">
        <v>83</v>
      </c>
      <c r="C37" s="5">
        <v>80</v>
      </c>
      <c r="D37" s="5">
        <v>80</v>
      </c>
      <c r="E37" s="6" t="s">
        <v>12</v>
      </c>
      <c r="F37" s="4">
        <f t="shared" si="0"/>
        <v>1.9366666666666665</v>
      </c>
      <c r="G37" s="4">
        <f t="shared" si="1"/>
        <v>154.93333333333334</v>
      </c>
      <c r="H37" s="6">
        <v>5.81</v>
      </c>
      <c r="I37" s="7">
        <v>490</v>
      </c>
      <c r="J37" s="8">
        <f t="shared" si="2"/>
        <v>2846.8999999999996</v>
      </c>
      <c r="K37" s="6" t="s">
        <v>13</v>
      </c>
    </row>
    <row r="38" spans="1:11" ht="18" customHeight="1" x14ac:dyDescent="0.45">
      <c r="A38" s="4" t="s">
        <v>84</v>
      </c>
      <c r="B38" s="4" t="s">
        <v>85</v>
      </c>
      <c r="C38" s="5">
        <v>60</v>
      </c>
      <c r="D38" s="5">
        <v>60</v>
      </c>
      <c r="E38" s="6" t="s">
        <v>12</v>
      </c>
      <c r="F38" s="4">
        <f t="shared" si="0"/>
        <v>1.6866666666666665</v>
      </c>
      <c r="G38" s="4">
        <f t="shared" si="1"/>
        <v>101.19999999999999</v>
      </c>
      <c r="H38" s="6">
        <v>5.0599999999999996</v>
      </c>
      <c r="I38" s="7">
        <v>452</v>
      </c>
      <c r="J38" s="8">
        <f t="shared" si="2"/>
        <v>2287.12</v>
      </c>
      <c r="K38" s="6" t="s">
        <v>13</v>
      </c>
    </row>
    <row r="39" spans="1:11" ht="18" customHeight="1" x14ac:dyDescent="0.45">
      <c r="A39" s="4" t="s">
        <v>86</v>
      </c>
      <c r="B39" s="4" t="s">
        <v>87</v>
      </c>
      <c r="C39" s="5">
        <v>78</v>
      </c>
      <c r="D39" s="5">
        <v>70</v>
      </c>
      <c r="E39" s="6" t="s">
        <v>12</v>
      </c>
      <c r="F39" s="4">
        <f t="shared" si="0"/>
        <v>1.5066666666666666</v>
      </c>
      <c r="G39" s="4">
        <f t="shared" si="1"/>
        <v>105.46666666666667</v>
      </c>
      <c r="H39" s="6">
        <v>4.5199999999999996</v>
      </c>
      <c r="I39" s="7">
        <v>320</v>
      </c>
      <c r="J39" s="8">
        <f t="shared" si="2"/>
        <v>1446.3999999999999</v>
      </c>
      <c r="K39" s="6" t="s">
        <v>13</v>
      </c>
    </row>
    <row r="40" spans="1:11" ht="18" customHeight="1" x14ac:dyDescent="0.45">
      <c r="A40" s="4" t="s">
        <v>88</v>
      </c>
      <c r="B40" s="4" t="s">
        <v>89</v>
      </c>
      <c r="C40" s="5">
        <v>74</v>
      </c>
      <c r="D40" s="5">
        <v>55</v>
      </c>
      <c r="E40" s="6" t="s">
        <v>12</v>
      </c>
      <c r="F40" s="4">
        <f t="shared" si="0"/>
        <v>1.2366666666666666</v>
      </c>
      <c r="G40" s="4">
        <f t="shared" si="1"/>
        <v>68.016666666666666</v>
      </c>
      <c r="H40" s="6">
        <v>3.71</v>
      </c>
      <c r="I40" s="7">
        <v>627</v>
      </c>
      <c r="J40" s="8">
        <f t="shared" si="2"/>
        <v>2326.17</v>
      </c>
      <c r="K40" s="6" t="s">
        <v>13</v>
      </c>
    </row>
    <row r="41" spans="1:11" ht="18" customHeight="1" x14ac:dyDescent="0.45">
      <c r="A41" s="4" t="s">
        <v>90</v>
      </c>
      <c r="B41" s="4" t="s">
        <v>91</v>
      </c>
      <c r="C41" s="5">
        <v>25</v>
      </c>
      <c r="D41" s="5">
        <v>25</v>
      </c>
      <c r="E41" s="6" t="s">
        <v>12</v>
      </c>
      <c r="F41" s="4">
        <f t="shared" si="0"/>
        <v>1.0033333333333332</v>
      </c>
      <c r="G41" s="4">
        <f t="shared" si="1"/>
        <v>25.083333333333329</v>
      </c>
      <c r="H41" s="6">
        <v>3.01</v>
      </c>
      <c r="I41" s="7">
        <v>428</v>
      </c>
      <c r="J41" s="8">
        <f t="shared" si="2"/>
        <v>1288.28</v>
      </c>
      <c r="K41" s="6" t="s">
        <v>13</v>
      </c>
    </row>
    <row r="42" spans="1:11" ht="18" customHeight="1" x14ac:dyDescent="0.45">
      <c r="A42" s="61" t="s">
        <v>92</v>
      </c>
      <c r="B42" s="61"/>
      <c r="C42" s="9">
        <f>SUM(C2:C41)</f>
        <v>2510</v>
      </c>
      <c r="D42" s="9">
        <f>SUM(D2:D41)</f>
        <v>2327</v>
      </c>
      <c r="E42" s="68"/>
      <c r="F42" s="10"/>
      <c r="G42" s="10">
        <f>SUM(G2:G41)</f>
        <v>10036.286666666669</v>
      </c>
      <c r="H42" s="11"/>
      <c r="I42" s="12">
        <f>SUM(I2:I41)</f>
        <v>21261</v>
      </c>
      <c r="J42" s="13">
        <f>SUM(J2:J41)</f>
        <v>273010.36000000004</v>
      </c>
      <c r="K42" s="11" t="s">
        <v>13</v>
      </c>
    </row>
    <row r="43" spans="1:11" ht="18" customHeight="1" x14ac:dyDescent="0.45">
      <c r="A43" s="64" t="s">
        <v>93</v>
      </c>
      <c r="B43" s="64"/>
      <c r="C43" s="14">
        <f>AVERAGE(C2:C41)</f>
        <v>62.75</v>
      </c>
      <c r="D43" s="14">
        <f t="shared" ref="D43:J43" si="3">AVERAGE(D2:D41)</f>
        <v>58.174999999999997</v>
      </c>
      <c r="E43" s="69"/>
      <c r="F43" s="14">
        <f t="shared" si="3"/>
        <v>4.2600833333333341</v>
      </c>
      <c r="G43" s="14">
        <f t="shared" si="3"/>
        <v>250.90716666666671</v>
      </c>
      <c r="H43" s="15">
        <f t="shared" si="3"/>
        <v>12.780249999999997</v>
      </c>
      <c r="I43" s="15">
        <f t="shared" si="3"/>
        <v>531.52499999999998</v>
      </c>
      <c r="J43" s="16">
        <f t="shared" si="3"/>
        <v>6825.2590000000009</v>
      </c>
      <c r="K43" s="71" t="str">
        <f>IF(J42&lt;50000,"Abandon du porduit","Maintien du produit")</f>
        <v>Maintien du produit</v>
      </c>
    </row>
    <row r="44" spans="1:11" ht="18" customHeight="1" x14ac:dyDescent="0.45">
      <c r="A44" s="55" t="s">
        <v>94</v>
      </c>
      <c r="B44" s="55"/>
      <c r="C44" s="70">
        <f>COUNTA(A2:A41)</f>
        <v>40</v>
      </c>
      <c r="D44" s="70"/>
      <c r="E44" s="70"/>
      <c r="F44" s="70"/>
      <c r="G44" s="70"/>
      <c r="H44" s="70"/>
      <c r="I44" s="70"/>
      <c r="J44" s="70"/>
      <c r="K44" s="72"/>
    </row>
    <row r="45" spans="1:11" ht="18" customHeight="1" x14ac:dyDescent="0.45">
      <c r="A45" s="4" t="s">
        <v>95</v>
      </c>
      <c r="B45" s="4" t="s">
        <v>96</v>
      </c>
      <c r="C45" s="5">
        <v>52</v>
      </c>
      <c r="D45" s="5">
        <v>52</v>
      </c>
      <c r="E45" s="6" t="s">
        <v>12</v>
      </c>
      <c r="F45" s="4">
        <f>H45/2</f>
        <v>7.1749999999999998</v>
      </c>
      <c r="G45" s="4">
        <f t="shared" si="1"/>
        <v>373.09999999999997</v>
      </c>
      <c r="H45" s="6">
        <v>14.35</v>
      </c>
      <c r="I45" s="7">
        <v>892</v>
      </c>
      <c r="J45" s="8">
        <f t="shared" si="2"/>
        <v>12800.199999999999</v>
      </c>
      <c r="K45" s="6" t="s">
        <v>97</v>
      </c>
    </row>
    <row r="46" spans="1:11" ht="18" customHeight="1" x14ac:dyDescent="0.45">
      <c r="A46" s="4" t="s">
        <v>98</v>
      </c>
      <c r="B46" s="4" t="s">
        <v>99</v>
      </c>
      <c r="C46" s="5">
        <v>98</v>
      </c>
      <c r="D46" s="5">
        <v>90</v>
      </c>
      <c r="E46" s="6" t="s">
        <v>12</v>
      </c>
      <c r="F46" s="4">
        <f>H46/2</f>
        <v>7.1749999999999998</v>
      </c>
      <c r="G46" s="4">
        <f t="shared" si="1"/>
        <v>645.75</v>
      </c>
      <c r="H46" s="6">
        <v>14.35</v>
      </c>
      <c r="I46" s="7">
        <v>451</v>
      </c>
      <c r="J46" s="8">
        <f t="shared" si="2"/>
        <v>6471.8499999999995</v>
      </c>
      <c r="K46" s="6" t="s">
        <v>97</v>
      </c>
    </row>
    <row r="47" spans="1:11" ht="18" customHeight="1" x14ac:dyDescent="0.45">
      <c r="A47" s="61" t="s">
        <v>92</v>
      </c>
      <c r="B47" s="61"/>
      <c r="C47" s="9">
        <f>SUM(C45:C46)</f>
        <v>150</v>
      </c>
      <c r="D47" s="9">
        <f>SUM(D45:D46)</f>
        <v>142</v>
      </c>
      <c r="E47" s="68"/>
      <c r="F47" s="10"/>
      <c r="G47" s="10">
        <f>SUM(G45:G46)</f>
        <v>1018.8499999999999</v>
      </c>
      <c r="H47" s="11"/>
      <c r="I47" s="17">
        <f>SUM(I45:I46)</f>
        <v>1343</v>
      </c>
      <c r="J47" s="13">
        <f>SUM(J45:J46)</f>
        <v>19272.05</v>
      </c>
      <c r="K47" s="11" t="s">
        <v>97</v>
      </c>
    </row>
    <row r="48" spans="1:11" ht="18" customHeight="1" x14ac:dyDescent="0.45">
      <c r="A48" s="67" t="s">
        <v>93</v>
      </c>
      <c r="B48" s="67"/>
      <c r="C48" s="18">
        <f>AVERAGE(C45:C46)</f>
        <v>75</v>
      </c>
      <c r="D48" s="18">
        <f t="shared" ref="D48:J48" si="4">AVERAGE(D45:D46)</f>
        <v>71</v>
      </c>
      <c r="E48" s="69"/>
      <c r="F48" s="19">
        <f t="shared" si="4"/>
        <v>7.1749999999999998</v>
      </c>
      <c r="G48" s="19">
        <f t="shared" si="4"/>
        <v>509.42499999999995</v>
      </c>
      <c r="H48" s="19">
        <f t="shared" si="4"/>
        <v>14.35</v>
      </c>
      <c r="I48" s="19">
        <f t="shared" si="4"/>
        <v>671.5</v>
      </c>
      <c r="J48" s="20">
        <f t="shared" si="4"/>
        <v>9636.0249999999996</v>
      </c>
      <c r="K48" s="71" t="str">
        <f>IF(J47&lt;50000,"Abandon du porduit","Maintien du produit")</f>
        <v>Abandon du porduit</v>
      </c>
    </row>
    <row r="49" spans="1:11" ht="18" customHeight="1" x14ac:dyDescent="0.45">
      <c r="A49" s="55" t="s">
        <v>94</v>
      </c>
      <c r="B49" s="55"/>
      <c r="C49" s="70">
        <f>COUNTA(A45:A46)</f>
        <v>2</v>
      </c>
      <c r="D49" s="70"/>
      <c r="E49" s="70"/>
      <c r="F49" s="70"/>
      <c r="G49" s="70"/>
      <c r="H49" s="70"/>
      <c r="I49" s="70"/>
      <c r="J49" s="70"/>
      <c r="K49" s="72"/>
    </row>
    <row r="50" spans="1:11" ht="18" customHeight="1" x14ac:dyDescent="0.45">
      <c r="A50" s="4" t="s">
        <v>100</v>
      </c>
      <c r="B50" s="4" t="s">
        <v>101</v>
      </c>
      <c r="C50" s="5">
        <v>23</v>
      </c>
      <c r="D50" s="5">
        <v>23</v>
      </c>
      <c r="E50" s="6" t="s">
        <v>12</v>
      </c>
      <c r="F50" s="4">
        <f>H50/2.6</f>
        <v>6.9307692307692301</v>
      </c>
      <c r="G50" s="4">
        <f t="shared" si="1"/>
        <v>159.40769230769229</v>
      </c>
      <c r="H50" s="6">
        <v>18.02</v>
      </c>
      <c r="I50" s="7">
        <v>470</v>
      </c>
      <c r="J50" s="8">
        <f t="shared" si="2"/>
        <v>8469.4</v>
      </c>
      <c r="K50" s="6" t="s">
        <v>102</v>
      </c>
    </row>
    <row r="51" spans="1:11" ht="18" customHeight="1" x14ac:dyDescent="0.45">
      <c r="A51" s="61" t="s">
        <v>92</v>
      </c>
      <c r="B51" s="61"/>
      <c r="C51" s="21">
        <f>C50</f>
        <v>23</v>
      </c>
      <c r="D51" s="21">
        <f>D50</f>
        <v>23</v>
      </c>
      <c r="E51" s="65"/>
      <c r="F51" s="22"/>
      <c r="G51" s="10">
        <f>G50</f>
        <v>159.40769230769229</v>
      </c>
      <c r="H51" s="23"/>
      <c r="I51" s="24">
        <f>I50</f>
        <v>470</v>
      </c>
      <c r="J51" s="13">
        <f>J50</f>
        <v>8469.4</v>
      </c>
      <c r="K51" s="23" t="s">
        <v>102</v>
      </c>
    </row>
    <row r="52" spans="1:11" ht="18" customHeight="1" x14ac:dyDescent="0.45">
      <c r="A52" s="67" t="s">
        <v>93</v>
      </c>
      <c r="B52" s="67"/>
      <c r="C52" s="25">
        <f>AVERAGE(C50)</f>
        <v>23</v>
      </c>
      <c r="D52" s="25">
        <f t="shared" ref="D52:J52" si="5">AVERAGE(D50)</f>
        <v>23</v>
      </c>
      <c r="E52" s="66"/>
      <c r="F52" s="26">
        <f t="shared" si="5"/>
        <v>6.9307692307692301</v>
      </c>
      <c r="G52" s="26">
        <f t="shared" si="5"/>
        <v>159.40769230769229</v>
      </c>
      <c r="H52" s="27">
        <f t="shared" si="5"/>
        <v>18.02</v>
      </c>
      <c r="I52" s="27">
        <f t="shared" si="5"/>
        <v>470</v>
      </c>
      <c r="J52" s="28">
        <f t="shared" si="5"/>
        <v>8469.4</v>
      </c>
      <c r="K52" s="71" t="str">
        <f>IF(J51&lt;50000,"Abandon du porduit","Maintien du produit")</f>
        <v>Abandon du porduit</v>
      </c>
    </row>
    <row r="53" spans="1:11" ht="18" customHeight="1" x14ac:dyDescent="0.45">
      <c r="A53" s="55" t="s">
        <v>94</v>
      </c>
      <c r="B53" s="55"/>
      <c r="C53" s="56">
        <f>COUNTA(A50)</f>
        <v>1</v>
      </c>
      <c r="D53" s="56"/>
      <c r="E53" s="56"/>
      <c r="F53" s="56"/>
      <c r="G53" s="56"/>
      <c r="H53" s="56"/>
      <c r="I53" s="56"/>
      <c r="J53" s="56"/>
      <c r="K53" s="72"/>
    </row>
    <row r="54" spans="1:11" ht="18" customHeight="1" x14ac:dyDescent="0.45">
      <c r="A54" s="4" t="s">
        <v>18</v>
      </c>
      <c r="B54" s="4" t="s">
        <v>103</v>
      </c>
      <c r="C54" s="5">
        <v>58</v>
      </c>
      <c r="D54" s="5">
        <v>50</v>
      </c>
      <c r="E54" s="6" t="s">
        <v>12</v>
      </c>
      <c r="F54" s="4">
        <f>H54/2.4</f>
        <v>10.604166666666666</v>
      </c>
      <c r="G54" s="4">
        <f t="shared" si="1"/>
        <v>530.20833333333326</v>
      </c>
      <c r="H54" s="6">
        <v>25.45</v>
      </c>
      <c r="I54" s="7">
        <v>770</v>
      </c>
      <c r="J54" s="8">
        <f t="shared" si="2"/>
        <v>19596.5</v>
      </c>
      <c r="K54" s="6" t="s">
        <v>104</v>
      </c>
    </row>
    <row r="55" spans="1:11" ht="18" customHeight="1" x14ac:dyDescent="0.45">
      <c r="A55" s="4" t="s">
        <v>22</v>
      </c>
      <c r="B55" s="4" t="s">
        <v>105</v>
      </c>
      <c r="C55" s="5">
        <v>50</v>
      </c>
      <c r="D55" s="5">
        <v>50</v>
      </c>
      <c r="E55" s="6" t="s">
        <v>12</v>
      </c>
      <c r="F55" s="4">
        <f t="shared" ref="F55:F77" si="6">H55/2.4</f>
        <v>7.5958333333333341</v>
      </c>
      <c r="G55" s="4">
        <f t="shared" si="1"/>
        <v>379.79166666666669</v>
      </c>
      <c r="H55" s="6">
        <v>18.23</v>
      </c>
      <c r="I55" s="7">
        <v>342</v>
      </c>
      <c r="J55" s="8">
        <f t="shared" si="2"/>
        <v>6234.66</v>
      </c>
      <c r="K55" s="6" t="s">
        <v>104</v>
      </c>
    </row>
    <row r="56" spans="1:11" ht="18" customHeight="1" x14ac:dyDescent="0.45">
      <c r="A56" s="4" t="s">
        <v>24</v>
      </c>
      <c r="B56" s="4" t="s">
        <v>106</v>
      </c>
      <c r="C56" s="5">
        <v>68</v>
      </c>
      <c r="D56" s="5">
        <v>68</v>
      </c>
      <c r="E56" s="6" t="s">
        <v>12</v>
      </c>
      <c r="F56" s="4">
        <f t="shared" si="6"/>
        <v>6.833333333333333</v>
      </c>
      <c r="G56" s="4">
        <f t="shared" si="1"/>
        <v>464.66666666666663</v>
      </c>
      <c r="H56" s="6">
        <v>16.399999999999999</v>
      </c>
      <c r="I56" s="7">
        <v>544</v>
      </c>
      <c r="J56" s="8">
        <f t="shared" si="2"/>
        <v>8921.5999999999985</v>
      </c>
      <c r="K56" s="6" t="s">
        <v>104</v>
      </c>
    </row>
    <row r="57" spans="1:11" ht="18" customHeight="1" x14ac:dyDescent="0.45">
      <c r="A57" s="4" t="s">
        <v>16</v>
      </c>
      <c r="B57" s="4" t="s">
        <v>107</v>
      </c>
      <c r="C57" s="5">
        <v>100</v>
      </c>
      <c r="D57" s="5">
        <v>100</v>
      </c>
      <c r="E57" s="6" t="s">
        <v>12</v>
      </c>
      <c r="F57" s="4">
        <f t="shared" si="6"/>
        <v>6.6958333333333337</v>
      </c>
      <c r="G57" s="4">
        <f t="shared" si="1"/>
        <v>669.58333333333337</v>
      </c>
      <c r="H57" s="6">
        <v>16.07</v>
      </c>
      <c r="I57" s="7">
        <v>456</v>
      </c>
      <c r="J57" s="8">
        <f t="shared" si="2"/>
        <v>7327.92</v>
      </c>
      <c r="K57" s="6" t="s">
        <v>104</v>
      </c>
    </row>
    <row r="58" spans="1:11" ht="18" customHeight="1" x14ac:dyDescent="0.45">
      <c r="A58" s="4" t="s">
        <v>108</v>
      </c>
      <c r="B58" s="4" t="s">
        <v>109</v>
      </c>
      <c r="C58" s="5">
        <v>19</v>
      </c>
      <c r="D58" s="5">
        <v>19</v>
      </c>
      <c r="E58" s="6" t="s">
        <v>12</v>
      </c>
      <c r="F58" s="4">
        <f t="shared" si="6"/>
        <v>3.3208333333333333</v>
      </c>
      <c r="G58" s="4">
        <f t="shared" si="1"/>
        <v>63.095833333333331</v>
      </c>
      <c r="H58" s="6">
        <v>7.97</v>
      </c>
      <c r="I58" s="7">
        <v>501</v>
      </c>
      <c r="J58" s="8">
        <f t="shared" si="2"/>
        <v>3992.97</v>
      </c>
      <c r="K58" s="6" t="s">
        <v>104</v>
      </c>
    </row>
    <row r="59" spans="1:11" ht="18" customHeight="1" x14ac:dyDescent="0.45">
      <c r="A59" s="4" t="s">
        <v>110</v>
      </c>
      <c r="B59" s="4" t="s">
        <v>111</v>
      </c>
      <c r="C59" s="5">
        <v>97</v>
      </c>
      <c r="D59" s="5">
        <v>90</v>
      </c>
      <c r="E59" s="6" t="s">
        <v>12</v>
      </c>
      <c r="F59" s="4">
        <f t="shared" si="6"/>
        <v>3.1458333333333335</v>
      </c>
      <c r="G59" s="4">
        <f t="shared" si="1"/>
        <v>283.125</v>
      </c>
      <c r="H59" s="6">
        <v>7.55</v>
      </c>
      <c r="I59" s="7">
        <v>478</v>
      </c>
      <c r="J59" s="8">
        <f t="shared" si="2"/>
        <v>3608.9</v>
      </c>
      <c r="K59" s="6" t="s">
        <v>104</v>
      </c>
    </row>
    <row r="60" spans="1:11" ht="18" customHeight="1" x14ac:dyDescent="0.45">
      <c r="A60" s="4" t="s">
        <v>112</v>
      </c>
      <c r="B60" s="4" t="s">
        <v>113</v>
      </c>
      <c r="C60" s="5">
        <v>35</v>
      </c>
      <c r="D60" s="5">
        <v>35</v>
      </c>
      <c r="E60" s="6" t="s">
        <v>12</v>
      </c>
      <c r="F60" s="4">
        <f t="shared" si="6"/>
        <v>3.1458333333333335</v>
      </c>
      <c r="G60" s="4">
        <f t="shared" si="1"/>
        <v>110.10416666666667</v>
      </c>
      <c r="H60" s="6">
        <v>7.55</v>
      </c>
      <c r="I60" s="7">
        <v>491</v>
      </c>
      <c r="J60" s="8">
        <f t="shared" si="2"/>
        <v>3707.0499999999997</v>
      </c>
      <c r="K60" s="6" t="s">
        <v>104</v>
      </c>
    </row>
    <row r="61" spans="1:11" ht="18" customHeight="1" x14ac:dyDescent="0.45">
      <c r="A61" s="4" t="s">
        <v>114</v>
      </c>
      <c r="B61" s="4" t="s">
        <v>115</v>
      </c>
      <c r="C61" s="5">
        <v>61</v>
      </c>
      <c r="D61" s="5">
        <v>50</v>
      </c>
      <c r="E61" s="6" t="s">
        <v>12</v>
      </c>
      <c r="F61" s="4">
        <f t="shared" si="6"/>
        <v>1.6833333333333333</v>
      </c>
      <c r="G61" s="4">
        <f t="shared" si="1"/>
        <v>84.166666666666671</v>
      </c>
      <c r="H61" s="6">
        <v>4.04</v>
      </c>
      <c r="I61" s="7">
        <v>450</v>
      </c>
      <c r="J61" s="8">
        <f t="shared" si="2"/>
        <v>1818</v>
      </c>
      <c r="K61" s="6" t="s">
        <v>104</v>
      </c>
    </row>
    <row r="62" spans="1:11" ht="18" customHeight="1" x14ac:dyDescent="0.45">
      <c r="A62" s="4" t="s">
        <v>116</v>
      </c>
      <c r="B62" s="4" t="s">
        <v>117</v>
      </c>
      <c r="C62" s="5">
        <v>49</v>
      </c>
      <c r="D62" s="5">
        <v>49</v>
      </c>
      <c r="E62" s="6" t="s">
        <v>12</v>
      </c>
      <c r="F62" s="4">
        <f t="shared" si="6"/>
        <v>1.2875000000000001</v>
      </c>
      <c r="G62" s="4">
        <f t="shared" si="1"/>
        <v>63.087500000000006</v>
      </c>
      <c r="H62" s="6">
        <v>3.09</v>
      </c>
      <c r="I62" s="7">
        <v>517</v>
      </c>
      <c r="J62" s="8">
        <f t="shared" si="2"/>
        <v>1597.53</v>
      </c>
      <c r="K62" s="6" t="s">
        <v>104</v>
      </c>
    </row>
    <row r="63" spans="1:11" ht="18" customHeight="1" x14ac:dyDescent="0.45">
      <c r="A63" s="4" t="s">
        <v>118</v>
      </c>
      <c r="B63" s="4" t="s">
        <v>119</v>
      </c>
      <c r="C63" s="5">
        <v>59</v>
      </c>
      <c r="D63" s="5">
        <v>59</v>
      </c>
      <c r="E63" s="6" t="s">
        <v>12</v>
      </c>
      <c r="F63" s="4">
        <f t="shared" si="6"/>
        <v>1.2875000000000001</v>
      </c>
      <c r="G63" s="4">
        <f t="shared" si="1"/>
        <v>75.962500000000006</v>
      </c>
      <c r="H63" s="6">
        <v>3.09</v>
      </c>
      <c r="I63" s="7">
        <v>624</v>
      </c>
      <c r="J63" s="8">
        <f t="shared" si="2"/>
        <v>1928.1599999999999</v>
      </c>
      <c r="K63" s="6" t="s">
        <v>104</v>
      </c>
    </row>
    <row r="64" spans="1:11" ht="18" customHeight="1" x14ac:dyDescent="0.45">
      <c r="A64" s="4" t="s">
        <v>120</v>
      </c>
      <c r="B64" s="4" t="s">
        <v>121</v>
      </c>
      <c r="C64" s="5">
        <v>100</v>
      </c>
      <c r="D64" s="5">
        <v>100</v>
      </c>
      <c r="E64" s="6" t="s">
        <v>12</v>
      </c>
      <c r="F64" s="4">
        <f t="shared" si="6"/>
        <v>1.2875000000000001</v>
      </c>
      <c r="G64" s="4">
        <f t="shared" si="1"/>
        <v>128.75</v>
      </c>
      <c r="H64" s="6">
        <v>3.09</v>
      </c>
      <c r="I64" s="7">
        <v>354</v>
      </c>
      <c r="J64" s="8">
        <f t="shared" si="2"/>
        <v>1093.8599999999999</v>
      </c>
      <c r="K64" s="6" t="s">
        <v>104</v>
      </c>
    </row>
    <row r="65" spans="1:11" ht="18" customHeight="1" x14ac:dyDescent="0.45">
      <c r="A65" s="4" t="s">
        <v>122</v>
      </c>
      <c r="B65" s="4" t="s">
        <v>123</v>
      </c>
      <c r="C65" s="5">
        <v>45</v>
      </c>
      <c r="D65" s="5">
        <v>45</v>
      </c>
      <c r="E65" s="6" t="s">
        <v>12</v>
      </c>
      <c r="F65" s="4">
        <f t="shared" si="6"/>
        <v>1.2875000000000001</v>
      </c>
      <c r="G65" s="4">
        <f t="shared" si="1"/>
        <v>57.937500000000007</v>
      </c>
      <c r="H65" s="6">
        <v>3.09</v>
      </c>
      <c r="I65" s="7">
        <v>679</v>
      </c>
      <c r="J65" s="8">
        <f t="shared" si="2"/>
        <v>2098.11</v>
      </c>
      <c r="K65" s="6" t="s">
        <v>104</v>
      </c>
    </row>
    <row r="66" spans="1:11" ht="18" customHeight="1" x14ac:dyDescent="0.45">
      <c r="A66" s="4" t="s">
        <v>124</v>
      </c>
      <c r="B66" s="4" t="s">
        <v>125</v>
      </c>
      <c r="C66" s="5">
        <v>75</v>
      </c>
      <c r="D66" s="5">
        <v>75</v>
      </c>
      <c r="E66" s="6" t="s">
        <v>12</v>
      </c>
      <c r="F66" s="4">
        <f t="shared" si="6"/>
        <v>1.2875000000000001</v>
      </c>
      <c r="G66" s="4">
        <f t="shared" si="1"/>
        <v>96.5625</v>
      </c>
      <c r="H66" s="6">
        <v>3.09</v>
      </c>
      <c r="I66" s="7">
        <v>770</v>
      </c>
      <c r="J66" s="8">
        <f t="shared" si="2"/>
        <v>2379.2999999999997</v>
      </c>
      <c r="K66" s="6" t="s">
        <v>104</v>
      </c>
    </row>
    <row r="67" spans="1:11" ht="18" customHeight="1" x14ac:dyDescent="0.45">
      <c r="A67" s="4" t="s">
        <v>126</v>
      </c>
      <c r="B67" s="4" t="s">
        <v>127</v>
      </c>
      <c r="C67" s="5">
        <v>61</v>
      </c>
      <c r="D67" s="5">
        <v>61</v>
      </c>
      <c r="E67" s="6" t="s">
        <v>12</v>
      </c>
      <c r="F67" s="4">
        <f t="shared" si="6"/>
        <v>1.2875000000000001</v>
      </c>
      <c r="G67" s="4">
        <f t="shared" ref="G67:G91" si="7">D67*F67</f>
        <v>78.537500000000009</v>
      </c>
      <c r="H67" s="6">
        <v>3.09</v>
      </c>
      <c r="I67" s="7">
        <v>553</v>
      </c>
      <c r="J67" s="8">
        <f t="shared" ref="J67:J91" si="8">H67*I67</f>
        <v>1708.77</v>
      </c>
      <c r="K67" s="6" t="s">
        <v>104</v>
      </c>
    </row>
    <row r="68" spans="1:11" ht="18" customHeight="1" x14ac:dyDescent="0.45">
      <c r="A68" s="4" t="s">
        <v>128</v>
      </c>
      <c r="B68" s="4" t="s">
        <v>129</v>
      </c>
      <c r="C68" s="5">
        <v>25</v>
      </c>
      <c r="D68" s="5">
        <v>25</v>
      </c>
      <c r="E68" s="6" t="s">
        <v>12</v>
      </c>
      <c r="F68" s="4">
        <f>H68/2.4</f>
        <v>1.2875000000000001</v>
      </c>
      <c r="G68" s="4">
        <f t="shared" si="7"/>
        <v>32.1875</v>
      </c>
      <c r="H68" s="6">
        <v>3.09</v>
      </c>
      <c r="I68" s="7">
        <v>980</v>
      </c>
      <c r="J68" s="8">
        <f t="shared" si="8"/>
        <v>3028.2</v>
      </c>
      <c r="K68" s="6" t="s">
        <v>104</v>
      </c>
    </row>
    <row r="69" spans="1:11" ht="18" customHeight="1" x14ac:dyDescent="0.45">
      <c r="A69" s="4" t="s">
        <v>130</v>
      </c>
      <c r="B69" s="4" t="s">
        <v>131</v>
      </c>
      <c r="C69" s="5">
        <v>82</v>
      </c>
      <c r="D69" s="5">
        <v>82</v>
      </c>
      <c r="E69" s="6" t="s">
        <v>12</v>
      </c>
      <c r="F69" s="4">
        <f t="shared" si="6"/>
        <v>1.2875000000000001</v>
      </c>
      <c r="G69" s="4">
        <f t="shared" si="7"/>
        <v>105.575</v>
      </c>
      <c r="H69" s="6">
        <v>3.09</v>
      </c>
      <c r="I69" s="7">
        <v>990</v>
      </c>
      <c r="J69" s="8">
        <f t="shared" si="8"/>
        <v>3059.1</v>
      </c>
      <c r="K69" s="6" t="s">
        <v>104</v>
      </c>
    </row>
    <row r="70" spans="1:11" ht="18" customHeight="1" x14ac:dyDescent="0.45">
      <c r="A70" s="4" t="s">
        <v>132</v>
      </c>
      <c r="B70" s="4" t="s">
        <v>133</v>
      </c>
      <c r="C70" s="5">
        <v>97</v>
      </c>
      <c r="D70" s="5">
        <v>97</v>
      </c>
      <c r="E70" s="6" t="s">
        <v>12</v>
      </c>
      <c r="F70" s="4">
        <f t="shared" si="6"/>
        <v>1.2875000000000001</v>
      </c>
      <c r="G70" s="4">
        <f t="shared" si="7"/>
        <v>124.8875</v>
      </c>
      <c r="H70" s="6">
        <v>3.09</v>
      </c>
      <c r="I70" s="7">
        <v>780</v>
      </c>
      <c r="J70" s="8">
        <f t="shared" si="8"/>
        <v>2410.1999999999998</v>
      </c>
      <c r="K70" s="6" t="s">
        <v>104</v>
      </c>
    </row>
    <row r="71" spans="1:11" ht="18" customHeight="1" x14ac:dyDescent="0.45">
      <c r="A71" s="4" t="s">
        <v>134</v>
      </c>
      <c r="B71" s="4" t="s">
        <v>135</v>
      </c>
      <c r="C71" s="5">
        <v>35</v>
      </c>
      <c r="D71" s="5">
        <v>35</v>
      </c>
      <c r="E71" s="6" t="s">
        <v>12</v>
      </c>
      <c r="F71" s="4">
        <f t="shared" si="6"/>
        <v>1.2875000000000001</v>
      </c>
      <c r="G71" s="4">
        <f t="shared" si="7"/>
        <v>45.0625</v>
      </c>
      <c r="H71" s="6">
        <v>3.09</v>
      </c>
      <c r="I71" s="7">
        <v>801</v>
      </c>
      <c r="J71" s="8">
        <f t="shared" si="8"/>
        <v>2475.0899999999997</v>
      </c>
      <c r="K71" s="6" t="s">
        <v>104</v>
      </c>
    </row>
    <row r="72" spans="1:11" ht="18" customHeight="1" x14ac:dyDescent="0.45">
      <c r="A72" s="4" t="s">
        <v>136</v>
      </c>
      <c r="B72" s="4" t="s">
        <v>137</v>
      </c>
      <c r="C72" s="5">
        <v>19</v>
      </c>
      <c r="D72" s="5">
        <v>19</v>
      </c>
      <c r="E72" s="6" t="s">
        <v>12</v>
      </c>
      <c r="F72" s="4">
        <f t="shared" si="6"/>
        <v>1.2875000000000001</v>
      </c>
      <c r="G72" s="4">
        <f t="shared" si="7"/>
        <v>24.462500000000002</v>
      </c>
      <c r="H72" s="6">
        <v>3.09</v>
      </c>
      <c r="I72" s="7">
        <v>503</v>
      </c>
      <c r="J72" s="8">
        <f t="shared" si="8"/>
        <v>1554.27</v>
      </c>
      <c r="K72" s="6" t="s">
        <v>104</v>
      </c>
    </row>
    <row r="73" spans="1:11" ht="18" customHeight="1" x14ac:dyDescent="0.45">
      <c r="A73" s="4" t="s">
        <v>138</v>
      </c>
      <c r="B73" s="4" t="s">
        <v>139</v>
      </c>
      <c r="C73" s="5">
        <v>45</v>
      </c>
      <c r="D73" s="5">
        <v>45</v>
      </c>
      <c r="E73" s="6" t="s">
        <v>12</v>
      </c>
      <c r="F73" s="4">
        <f t="shared" si="6"/>
        <v>1.2875000000000001</v>
      </c>
      <c r="G73" s="4">
        <f t="shared" si="7"/>
        <v>57.937500000000007</v>
      </c>
      <c r="H73" s="6">
        <v>3.09</v>
      </c>
      <c r="I73" s="7">
        <v>604</v>
      </c>
      <c r="J73" s="8">
        <f t="shared" si="8"/>
        <v>1866.36</v>
      </c>
      <c r="K73" s="6" t="s">
        <v>104</v>
      </c>
    </row>
    <row r="74" spans="1:11" ht="18" customHeight="1" x14ac:dyDescent="0.45">
      <c r="A74" s="4" t="s">
        <v>140</v>
      </c>
      <c r="B74" s="4" t="s">
        <v>141</v>
      </c>
      <c r="C74" s="5">
        <v>67</v>
      </c>
      <c r="D74" s="5">
        <v>67</v>
      </c>
      <c r="E74" s="6" t="s">
        <v>12</v>
      </c>
      <c r="F74" s="4">
        <f t="shared" si="6"/>
        <v>1.2875000000000001</v>
      </c>
      <c r="G74" s="4">
        <f t="shared" si="7"/>
        <v>86.262500000000003</v>
      </c>
      <c r="H74" s="6">
        <v>3.09</v>
      </c>
      <c r="I74" s="7">
        <v>509</v>
      </c>
      <c r="J74" s="8">
        <f t="shared" si="8"/>
        <v>1572.81</v>
      </c>
      <c r="K74" s="6" t="s">
        <v>104</v>
      </c>
    </row>
    <row r="75" spans="1:11" ht="18" customHeight="1" x14ac:dyDescent="0.45">
      <c r="A75" s="4" t="s">
        <v>142</v>
      </c>
      <c r="B75" s="4" t="s">
        <v>143</v>
      </c>
      <c r="C75" s="5">
        <v>58</v>
      </c>
      <c r="D75" s="5">
        <v>50</v>
      </c>
      <c r="E75" s="6" t="s">
        <v>12</v>
      </c>
      <c r="F75" s="4">
        <f t="shared" si="6"/>
        <v>1.2875000000000001</v>
      </c>
      <c r="G75" s="4">
        <f t="shared" si="7"/>
        <v>64.375</v>
      </c>
      <c r="H75" s="6">
        <v>3.09</v>
      </c>
      <c r="I75" s="7">
        <v>700</v>
      </c>
      <c r="J75" s="8">
        <f t="shared" si="8"/>
        <v>2163</v>
      </c>
      <c r="K75" s="6" t="s">
        <v>104</v>
      </c>
    </row>
    <row r="76" spans="1:11" ht="18" customHeight="1" x14ac:dyDescent="0.45">
      <c r="A76" s="4" t="s">
        <v>144</v>
      </c>
      <c r="B76" s="4" t="s">
        <v>145</v>
      </c>
      <c r="C76" s="5">
        <v>35</v>
      </c>
      <c r="D76" s="5">
        <v>35</v>
      </c>
      <c r="E76" s="6" t="s">
        <v>12</v>
      </c>
      <c r="F76" s="4">
        <f t="shared" si="6"/>
        <v>1.2875000000000001</v>
      </c>
      <c r="G76" s="4">
        <f t="shared" si="7"/>
        <v>45.0625</v>
      </c>
      <c r="H76" s="6">
        <v>3.09</v>
      </c>
      <c r="I76" s="7">
        <v>125</v>
      </c>
      <c r="J76" s="8">
        <f t="shared" si="8"/>
        <v>386.25</v>
      </c>
      <c r="K76" s="6" t="s">
        <v>104</v>
      </c>
    </row>
    <row r="77" spans="1:11" ht="18" customHeight="1" x14ac:dyDescent="0.45">
      <c r="A77" s="4" t="s">
        <v>146</v>
      </c>
      <c r="B77" s="4" t="s">
        <v>147</v>
      </c>
      <c r="C77" s="5">
        <v>21</v>
      </c>
      <c r="D77" s="5">
        <v>21</v>
      </c>
      <c r="E77" s="6" t="s">
        <v>12</v>
      </c>
      <c r="F77" s="4">
        <f t="shared" si="6"/>
        <v>1.2875000000000001</v>
      </c>
      <c r="G77" s="4">
        <f t="shared" si="7"/>
        <v>27.037500000000001</v>
      </c>
      <c r="H77" s="6">
        <v>3.09</v>
      </c>
      <c r="I77" s="7">
        <v>198</v>
      </c>
      <c r="J77" s="8">
        <f t="shared" si="8"/>
        <v>611.81999999999994</v>
      </c>
      <c r="K77" s="6" t="s">
        <v>104</v>
      </c>
    </row>
    <row r="78" spans="1:11" ht="18" customHeight="1" x14ac:dyDescent="0.45">
      <c r="A78" s="59" t="s">
        <v>92</v>
      </c>
      <c r="B78" s="59"/>
      <c r="C78" s="29">
        <f>SUM(C54:C77)</f>
        <v>1361</v>
      </c>
      <c r="D78" s="29">
        <f>SUM(D54:D77)</f>
        <v>1327</v>
      </c>
      <c r="E78" s="30"/>
      <c r="F78" s="31"/>
      <c r="G78" s="32">
        <f>SUM(G54:G77)</f>
        <v>3698.4291666666659</v>
      </c>
      <c r="H78" s="30"/>
      <c r="I78" s="33">
        <f>SUM(I54:I77)</f>
        <v>13719</v>
      </c>
      <c r="J78" s="34">
        <f>SUM(J54:J77)</f>
        <v>85140.430000000008</v>
      </c>
      <c r="K78" s="30" t="s">
        <v>104</v>
      </c>
    </row>
    <row r="79" spans="1:11" ht="18" customHeight="1" x14ac:dyDescent="0.45">
      <c r="A79" s="59" t="s">
        <v>93</v>
      </c>
      <c r="B79" s="59"/>
      <c r="C79" s="35">
        <f>AVERAGE(C54:C77)</f>
        <v>56.708333333333336</v>
      </c>
      <c r="D79" s="35">
        <f t="shared" ref="D79:J79" si="9">AVERAGE(D54:D77)</f>
        <v>55.291666666666664</v>
      </c>
      <c r="E79" s="35"/>
      <c r="F79" s="35">
        <f t="shared" si="9"/>
        <v>2.6510416666666674</v>
      </c>
      <c r="G79" s="35">
        <f t="shared" si="9"/>
        <v>154.10121527777775</v>
      </c>
      <c r="H79" s="35">
        <f t="shared" si="9"/>
        <v>6.3625000000000016</v>
      </c>
      <c r="I79" s="35">
        <f t="shared" si="9"/>
        <v>571.625</v>
      </c>
      <c r="J79" s="36">
        <f t="shared" si="9"/>
        <v>3547.5179166666671</v>
      </c>
      <c r="K79" s="71" t="str">
        <f>IF(J78&lt;50000,"Abandon du porduit","Maintien du produit")</f>
        <v>Maintien du produit</v>
      </c>
    </row>
    <row r="80" spans="1:11" ht="18" customHeight="1" x14ac:dyDescent="0.45">
      <c r="A80" s="59" t="s">
        <v>94</v>
      </c>
      <c r="B80" s="59"/>
      <c r="C80" s="60">
        <f>COUNTA(A54:A77)</f>
        <v>24</v>
      </c>
      <c r="D80" s="60"/>
      <c r="E80" s="60"/>
      <c r="F80" s="60"/>
      <c r="G80" s="60"/>
      <c r="H80" s="60"/>
      <c r="I80" s="60"/>
      <c r="J80" s="60"/>
      <c r="K80" s="72"/>
    </row>
    <row r="81" spans="1:11" ht="18" customHeight="1" x14ac:dyDescent="0.45">
      <c r="A81" s="4" t="s">
        <v>40</v>
      </c>
      <c r="B81" s="4" t="s">
        <v>148</v>
      </c>
      <c r="C81" s="5">
        <v>45</v>
      </c>
      <c r="D81" s="5">
        <v>45</v>
      </c>
      <c r="E81" s="6" t="s">
        <v>12</v>
      </c>
      <c r="F81" s="4">
        <f>H81/2.2</f>
        <v>9.4499999999999993</v>
      </c>
      <c r="G81" s="4">
        <f t="shared" si="7"/>
        <v>425.24999999999994</v>
      </c>
      <c r="H81" s="6">
        <v>20.79</v>
      </c>
      <c r="I81" s="7">
        <v>798</v>
      </c>
      <c r="J81" s="8">
        <f t="shared" si="8"/>
        <v>16590.419999999998</v>
      </c>
      <c r="K81" s="6" t="s">
        <v>149</v>
      </c>
    </row>
    <row r="82" spans="1:11" ht="18" customHeight="1" x14ac:dyDescent="0.45">
      <c r="A82" s="4" t="s">
        <v>32</v>
      </c>
      <c r="B82" s="4" t="s">
        <v>150</v>
      </c>
      <c r="C82" s="5">
        <v>98</v>
      </c>
      <c r="D82" s="5">
        <v>98</v>
      </c>
      <c r="E82" s="6" t="s">
        <v>12</v>
      </c>
      <c r="F82" s="4">
        <f t="shared" ref="F82:F91" si="10">H82/2.2</f>
        <v>9.3272727272727263</v>
      </c>
      <c r="G82" s="4">
        <f t="shared" si="7"/>
        <v>914.07272727272721</v>
      </c>
      <c r="H82" s="6">
        <v>20.52</v>
      </c>
      <c r="I82" s="7">
        <v>220</v>
      </c>
      <c r="J82" s="8">
        <f t="shared" si="8"/>
        <v>4514.3999999999996</v>
      </c>
      <c r="K82" s="6" t="s">
        <v>149</v>
      </c>
    </row>
    <row r="83" spans="1:11" ht="18" customHeight="1" x14ac:dyDescent="0.45">
      <c r="A83" s="4" t="s">
        <v>28</v>
      </c>
      <c r="B83" s="4" t="s">
        <v>151</v>
      </c>
      <c r="C83" s="5">
        <v>23</v>
      </c>
      <c r="D83" s="5">
        <v>23</v>
      </c>
      <c r="E83" s="6" t="s">
        <v>12</v>
      </c>
      <c r="F83" s="4">
        <f t="shared" si="10"/>
        <v>8.6818181818181817</v>
      </c>
      <c r="G83" s="4">
        <f t="shared" si="7"/>
        <v>199.68181818181819</v>
      </c>
      <c r="H83" s="6">
        <v>19.100000000000001</v>
      </c>
      <c r="I83" s="7">
        <v>550</v>
      </c>
      <c r="J83" s="8">
        <f t="shared" si="8"/>
        <v>10505</v>
      </c>
      <c r="K83" s="6" t="s">
        <v>149</v>
      </c>
    </row>
    <row r="84" spans="1:11" ht="18" customHeight="1" x14ac:dyDescent="0.45">
      <c r="A84" s="4" t="s">
        <v>34</v>
      </c>
      <c r="B84" s="4" t="s">
        <v>152</v>
      </c>
      <c r="C84" s="5">
        <v>74</v>
      </c>
      <c r="D84" s="5">
        <v>74</v>
      </c>
      <c r="E84" s="6" t="s">
        <v>12</v>
      </c>
      <c r="F84" s="4">
        <f t="shared" si="10"/>
        <v>6.5954545454545448</v>
      </c>
      <c r="G84" s="4">
        <f t="shared" si="7"/>
        <v>488.06363636363631</v>
      </c>
      <c r="H84" s="6">
        <v>14.51</v>
      </c>
      <c r="I84" s="7">
        <v>632</v>
      </c>
      <c r="J84" s="8">
        <f t="shared" si="8"/>
        <v>9170.32</v>
      </c>
      <c r="K84" s="6" t="s">
        <v>149</v>
      </c>
    </row>
    <row r="85" spans="1:11" ht="18" customHeight="1" x14ac:dyDescent="0.45">
      <c r="A85" s="4" t="s">
        <v>30</v>
      </c>
      <c r="B85" s="4" t="s">
        <v>153</v>
      </c>
      <c r="C85" s="5">
        <v>78</v>
      </c>
      <c r="D85" s="5">
        <v>78</v>
      </c>
      <c r="E85" s="6" t="s">
        <v>12</v>
      </c>
      <c r="F85" s="4">
        <f t="shared" si="10"/>
        <v>6.4454545454545444</v>
      </c>
      <c r="G85" s="4">
        <f t="shared" si="7"/>
        <v>502.74545454545449</v>
      </c>
      <c r="H85" s="6">
        <v>14.18</v>
      </c>
      <c r="I85" s="7">
        <v>678</v>
      </c>
      <c r="J85" s="8">
        <f t="shared" si="8"/>
        <v>9614.0399999999991</v>
      </c>
      <c r="K85" s="6" t="s">
        <v>149</v>
      </c>
    </row>
    <row r="86" spans="1:11" ht="18" customHeight="1" x14ac:dyDescent="0.45">
      <c r="A86" s="4" t="s">
        <v>38</v>
      </c>
      <c r="B86" s="4" t="s">
        <v>154</v>
      </c>
      <c r="C86" s="5">
        <v>25</v>
      </c>
      <c r="D86" s="5">
        <v>25</v>
      </c>
      <c r="E86" s="6" t="s">
        <v>12</v>
      </c>
      <c r="F86" s="4">
        <f t="shared" si="10"/>
        <v>4.95</v>
      </c>
      <c r="G86" s="4">
        <f t="shared" si="7"/>
        <v>123.75</v>
      </c>
      <c r="H86" s="6">
        <v>10.89</v>
      </c>
      <c r="I86" s="7">
        <v>659</v>
      </c>
      <c r="J86" s="8">
        <f t="shared" si="8"/>
        <v>7176.51</v>
      </c>
      <c r="K86" s="6" t="s">
        <v>149</v>
      </c>
    </row>
    <row r="87" spans="1:11" ht="18" customHeight="1" x14ac:dyDescent="0.45">
      <c r="A87" s="4" t="s">
        <v>26</v>
      </c>
      <c r="B87" s="4" t="s">
        <v>155</v>
      </c>
      <c r="C87" s="5">
        <v>42</v>
      </c>
      <c r="D87" s="5">
        <v>42</v>
      </c>
      <c r="E87" s="6" t="s">
        <v>12</v>
      </c>
      <c r="F87" s="4">
        <f t="shared" si="10"/>
        <v>4.540909090909091</v>
      </c>
      <c r="G87" s="4">
        <f t="shared" si="7"/>
        <v>190.71818181818182</v>
      </c>
      <c r="H87" s="6">
        <v>9.99</v>
      </c>
      <c r="I87" s="7">
        <v>660</v>
      </c>
      <c r="J87" s="8">
        <f t="shared" si="8"/>
        <v>6593.4000000000005</v>
      </c>
      <c r="K87" s="6" t="s">
        <v>149</v>
      </c>
    </row>
    <row r="88" spans="1:11" ht="18" customHeight="1" x14ac:dyDescent="0.45">
      <c r="A88" s="4" t="s">
        <v>36</v>
      </c>
      <c r="B88" s="4" t="s">
        <v>156</v>
      </c>
      <c r="C88" s="5">
        <v>75</v>
      </c>
      <c r="D88" s="5">
        <v>75</v>
      </c>
      <c r="E88" s="6" t="s">
        <v>12</v>
      </c>
      <c r="F88" s="4">
        <f t="shared" si="10"/>
        <v>4.45</v>
      </c>
      <c r="G88" s="4">
        <f t="shared" si="7"/>
        <v>333.75</v>
      </c>
      <c r="H88" s="6">
        <v>9.7900000000000009</v>
      </c>
      <c r="I88" s="7">
        <v>803</v>
      </c>
      <c r="J88" s="8">
        <f t="shared" si="8"/>
        <v>7861.3700000000008</v>
      </c>
      <c r="K88" s="6" t="s">
        <v>149</v>
      </c>
    </row>
    <row r="89" spans="1:11" ht="18" customHeight="1" x14ac:dyDescent="0.45">
      <c r="A89" s="4" t="s">
        <v>157</v>
      </c>
      <c r="B89" s="4" t="s">
        <v>158</v>
      </c>
      <c r="C89" s="5">
        <v>58</v>
      </c>
      <c r="D89" s="5">
        <v>50</v>
      </c>
      <c r="E89" s="6" t="s">
        <v>12</v>
      </c>
      <c r="F89" s="4">
        <f t="shared" si="10"/>
        <v>3.2318181818181819</v>
      </c>
      <c r="G89" s="4">
        <f t="shared" si="7"/>
        <v>161.59090909090909</v>
      </c>
      <c r="H89" s="6">
        <v>7.11</v>
      </c>
      <c r="I89" s="7">
        <v>159</v>
      </c>
      <c r="J89" s="8">
        <f t="shared" si="8"/>
        <v>1130.49</v>
      </c>
      <c r="K89" s="6" t="s">
        <v>149</v>
      </c>
    </row>
    <row r="90" spans="1:11" ht="18" customHeight="1" x14ac:dyDescent="0.45">
      <c r="A90" s="4" t="s">
        <v>159</v>
      </c>
      <c r="B90" s="4" t="s">
        <v>160</v>
      </c>
      <c r="C90" s="5">
        <v>97</v>
      </c>
      <c r="D90" s="5">
        <v>80</v>
      </c>
      <c r="E90" s="6" t="s">
        <v>12</v>
      </c>
      <c r="F90" s="4">
        <f t="shared" si="10"/>
        <v>2.6772727272727268</v>
      </c>
      <c r="G90" s="4">
        <f t="shared" si="7"/>
        <v>214.18181818181813</v>
      </c>
      <c r="H90" s="6">
        <v>5.89</v>
      </c>
      <c r="I90" s="7">
        <v>420</v>
      </c>
      <c r="J90" s="8">
        <f t="shared" si="8"/>
        <v>2473.7999999999997</v>
      </c>
      <c r="K90" s="6" t="s">
        <v>149</v>
      </c>
    </row>
    <row r="91" spans="1:11" ht="18" customHeight="1" x14ac:dyDescent="0.45">
      <c r="A91" s="4" t="s">
        <v>161</v>
      </c>
      <c r="B91" s="4" t="s">
        <v>162</v>
      </c>
      <c r="C91" s="5">
        <v>37</v>
      </c>
      <c r="D91" s="5">
        <v>30</v>
      </c>
      <c r="E91" s="6" t="s">
        <v>12</v>
      </c>
      <c r="F91" s="4">
        <f t="shared" si="10"/>
        <v>2.1772727272727272</v>
      </c>
      <c r="G91" s="4">
        <f t="shared" si="7"/>
        <v>65.318181818181813</v>
      </c>
      <c r="H91" s="6">
        <v>4.79</v>
      </c>
      <c r="I91" s="7">
        <v>654</v>
      </c>
      <c r="J91" s="8">
        <f t="shared" si="8"/>
        <v>3132.66</v>
      </c>
      <c r="K91" s="6" t="s">
        <v>149</v>
      </c>
    </row>
    <row r="92" spans="1:11" ht="18" customHeight="1" x14ac:dyDescent="0.45">
      <c r="A92" s="61" t="s">
        <v>92</v>
      </c>
      <c r="B92" s="61"/>
      <c r="C92" s="37">
        <f>SUM(C81:C91)</f>
        <v>652</v>
      </c>
      <c r="D92" s="37">
        <f t="shared" ref="D92:J92" si="11">SUM(D81:D91)</f>
        <v>620</v>
      </c>
      <c r="E92" s="62"/>
      <c r="F92" s="37"/>
      <c r="G92" s="38">
        <f t="shared" si="11"/>
        <v>3619.1227272727269</v>
      </c>
      <c r="H92" s="37"/>
      <c r="I92" s="39">
        <f t="shared" si="11"/>
        <v>6233</v>
      </c>
      <c r="J92" s="40">
        <f t="shared" si="11"/>
        <v>78762.410000000018</v>
      </c>
      <c r="K92" s="37" t="s">
        <v>149</v>
      </c>
    </row>
    <row r="93" spans="1:11" s="43" customFormat="1" ht="18" customHeight="1" x14ac:dyDescent="0.45">
      <c r="A93" s="64" t="s">
        <v>93</v>
      </c>
      <c r="B93" s="64"/>
      <c r="C93" s="41">
        <f>AVERAGE(C81:C91)</f>
        <v>59.272727272727273</v>
      </c>
      <c r="D93" s="41">
        <f t="shared" ref="D93:J93" si="12">AVERAGE(D81:D91)</f>
        <v>56.363636363636367</v>
      </c>
      <c r="E93" s="63"/>
      <c r="F93" s="41">
        <f t="shared" si="12"/>
        <v>5.6842975206611577</v>
      </c>
      <c r="G93" s="41">
        <f t="shared" si="12"/>
        <v>329.01115702479336</v>
      </c>
      <c r="H93" s="41">
        <f t="shared" si="12"/>
        <v>12.505454545454542</v>
      </c>
      <c r="I93" s="41">
        <f t="shared" si="12"/>
        <v>566.63636363636363</v>
      </c>
      <c r="J93" s="42">
        <f t="shared" si="12"/>
        <v>7160.2190909090923</v>
      </c>
      <c r="K93" s="71" t="str">
        <f>IF(J92&lt;50000,"Abandon du porduit","Maintien du produit")</f>
        <v>Maintien du produit</v>
      </c>
    </row>
    <row r="94" spans="1:11" ht="18" customHeight="1" x14ac:dyDescent="0.45">
      <c r="A94" s="55" t="s">
        <v>94</v>
      </c>
      <c r="B94" s="55"/>
      <c r="C94" s="56">
        <f>COUNTA(A81:A91)</f>
        <v>11</v>
      </c>
      <c r="D94" s="56"/>
      <c r="E94" s="56"/>
      <c r="F94" s="56"/>
      <c r="G94" s="56"/>
      <c r="H94" s="56"/>
      <c r="I94" s="56"/>
      <c r="J94" s="56"/>
      <c r="K94" s="72"/>
    </row>
    <row r="95" spans="1:11" ht="18" customHeight="1" x14ac:dyDescent="0.45">
      <c r="A95" s="44"/>
      <c r="B95" s="44"/>
      <c r="C95" s="45"/>
      <c r="D95" s="45"/>
      <c r="E95" s="46"/>
      <c r="F95" s="44"/>
      <c r="G95" s="44"/>
      <c r="H95" s="46"/>
      <c r="I95" s="44"/>
      <c r="J95" s="47"/>
      <c r="K95" s="46"/>
    </row>
    <row r="96" spans="1:11" ht="18" customHeight="1" x14ac:dyDescent="0.45">
      <c r="A96" s="31" t="s">
        <v>163</v>
      </c>
      <c r="B96" s="31"/>
      <c r="C96" s="29">
        <f>C92+C78+C51+C47+C42</f>
        <v>4696</v>
      </c>
      <c r="D96" s="29">
        <f t="shared" ref="D96:I96" si="13">D92+D78+D51+D47+D42</f>
        <v>4439</v>
      </c>
      <c r="E96" s="29"/>
      <c r="F96" s="29"/>
      <c r="G96" s="29">
        <f t="shared" si="13"/>
        <v>18532.096252913754</v>
      </c>
      <c r="H96" s="29"/>
      <c r="I96" s="29">
        <f t="shared" si="13"/>
        <v>43026</v>
      </c>
      <c r="J96" s="36">
        <f>J92+J78+J51+J47+J42</f>
        <v>464654.65</v>
      </c>
      <c r="K96" s="30"/>
    </row>
    <row r="97" spans="1:12" ht="18" customHeight="1" x14ac:dyDescent="0.45"/>
    <row r="98" spans="1:12" ht="18" customHeight="1" x14ac:dyDescent="0.55000000000000004">
      <c r="A98" s="57" t="s">
        <v>164</v>
      </c>
      <c r="B98" s="58"/>
      <c r="C98" s="58"/>
      <c r="D98" s="58"/>
    </row>
    <row r="99" spans="1:12" ht="72" customHeight="1" x14ac:dyDescent="0.45">
      <c r="A99" s="48" t="s">
        <v>165</v>
      </c>
      <c r="B99" s="48" t="s">
        <v>166</v>
      </c>
      <c r="C99" s="49" t="s">
        <v>167</v>
      </c>
      <c r="D99" s="48" t="s">
        <v>168</v>
      </c>
    </row>
    <row r="100" spans="1:12" s="46" customFormat="1" ht="62.45" customHeight="1" x14ac:dyDescent="0.45">
      <c r="A100" s="50" t="s">
        <v>18</v>
      </c>
      <c r="B100" s="50" t="str">
        <f>VLOOKUP(A100,A2:K91,2,FALSE)</f>
        <v xml:space="preserve"> LE KAJAL LAKSHMI® TAUPE TUBE DE 1</v>
      </c>
      <c r="C100" s="50">
        <f>VLOOKUP(A100,A2:K91,4,0)</f>
        <v>72</v>
      </c>
      <c r="D100" s="51" t="str">
        <f>_xlfn.XLOOKUP(A100,A2:A91,K2:K91)</f>
        <v>AVICENNE IMPORT EXPORT</v>
      </c>
    </row>
    <row r="101" spans="1:12" ht="18" customHeight="1" x14ac:dyDescent="0.45"/>
    <row r="102" spans="1:12" ht="18" customHeight="1" x14ac:dyDescent="0.45"/>
    <row r="103" spans="1:12" s="52" customFormat="1" ht="103.25" customHeight="1" x14ac:dyDescent="0.45">
      <c r="B103" s="52" t="s">
        <v>169</v>
      </c>
      <c r="C103" s="52" t="s">
        <v>170</v>
      </c>
      <c r="D103" s="52" t="s">
        <v>171</v>
      </c>
      <c r="E103" s="52" t="s">
        <v>172</v>
      </c>
      <c r="I103" s="52" t="s">
        <v>169</v>
      </c>
      <c r="J103" s="52" t="s">
        <v>170</v>
      </c>
      <c r="K103"/>
      <c r="L103"/>
    </row>
    <row r="104" spans="1:12" ht="18" customHeight="1" x14ac:dyDescent="0.45">
      <c r="B104" s="53" t="s">
        <v>13</v>
      </c>
      <c r="C104" s="54">
        <v>4654</v>
      </c>
      <c r="D104" s="54">
        <v>20072.573333333337</v>
      </c>
      <c r="E104" s="54">
        <v>42522</v>
      </c>
      <c r="I104" s="53" t="s">
        <v>13</v>
      </c>
      <c r="J104">
        <v>4654</v>
      </c>
    </row>
    <row r="105" spans="1:12" ht="18" customHeight="1" x14ac:dyDescent="0.45">
      <c r="B105" s="53" t="s">
        <v>97</v>
      </c>
      <c r="C105" s="54">
        <v>284</v>
      </c>
      <c r="D105" s="54">
        <v>2037.6999999999998</v>
      </c>
      <c r="E105" s="54">
        <v>2686</v>
      </c>
      <c r="I105" s="53" t="s">
        <v>97</v>
      </c>
      <c r="J105">
        <v>284</v>
      </c>
    </row>
    <row r="106" spans="1:12" ht="18" customHeight="1" x14ac:dyDescent="0.45">
      <c r="B106" s="53" t="s">
        <v>102</v>
      </c>
      <c r="C106" s="54">
        <v>46</v>
      </c>
      <c r="D106" s="54">
        <v>318.81538461538457</v>
      </c>
      <c r="E106" s="54">
        <v>940</v>
      </c>
      <c r="I106" s="53" t="s">
        <v>102</v>
      </c>
      <c r="J106">
        <v>46</v>
      </c>
    </row>
    <row r="107" spans="1:12" ht="18" customHeight="1" x14ac:dyDescent="0.45">
      <c r="B107" s="53" t="s">
        <v>104</v>
      </c>
      <c r="C107" s="54">
        <v>2654</v>
      </c>
      <c r="D107" s="54">
        <v>7396.8583333333318</v>
      </c>
      <c r="E107" s="54">
        <v>27438</v>
      </c>
      <c r="I107" s="53" t="s">
        <v>104</v>
      </c>
      <c r="J107">
        <v>2654</v>
      </c>
    </row>
    <row r="108" spans="1:12" ht="18" customHeight="1" x14ac:dyDescent="0.45">
      <c r="B108" s="53" t="s">
        <v>149</v>
      </c>
      <c r="C108" s="54">
        <v>1240</v>
      </c>
      <c r="D108" s="54">
        <v>7238.2454545454548</v>
      </c>
      <c r="E108" s="54">
        <v>12466</v>
      </c>
      <c r="I108" s="53" t="s">
        <v>149</v>
      </c>
      <c r="J108">
        <v>1240</v>
      </c>
    </row>
    <row r="109" spans="1:12" ht="18" customHeight="1" x14ac:dyDescent="0.45">
      <c r="B109" s="53" t="s">
        <v>173</v>
      </c>
      <c r="C109" s="54">
        <v>8878</v>
      </c>
      <c r="D109" s="54">
        <v>37064.192505827508</v>
      </c>
      <c r="E109" s="54">
        <v>86052</v>
      </c>
      <c r="I109" s="53" t="s">
        <v>173</v>
      </c>
      <c r="J109">
        <v>8878</v>
      </c>
    </row>
    <row r="110" spans="1:12" ht="18" customHeight="1" x14ac:dyDescent="0.45"/>
    <row r="111" spans="1:12" ht="18" customHeight="1" x14ac:dyDescent="0.45"/>
    <row r="112" spans="1:12" s="52" customFormat="1" ht="60" customHeight="1" x14ac:dyDescent="0.45">
      <c r="B112" s="52" t="s">
        <v>169</v>
      </c>
      <c r="C112" s="52" t="s">
        <v>174</v>
      </c>
    </row>
    <row r="113" spans="2:3" ht="18" customHeight="1" x14ac:dyDescent="0.45">
      <c r="B113" s="53" t="s">
        <v>13</v>
      </c>
      <c r="C113">
        <v>546020.72000000009</v>
      </c>
    </row>
    <row r="114" spans="2:3" ht="18" customHeight="1" x14ac:dyDescent="0.45">
      <c r="B114" s="53" t="s">
        <v>97</v>
      </c>
      <c r="C114">
        <v>38544.1</v>
      </c>
    </row>
    <row r="115" spans="2:3" ht="18" customHeight="1" x14ac:dyDescent="0.45">
      <c r="B115" s="53" t="s">
        <v>102</v>
      </c>
      <c r="C115">
        <v>16938.8</v>
      </c>
    </row>
    <row r="116" spans="2:3" ht="18" customHeight="1" x14ac:dyDescent="0.45">
      <c r="B116" s="53" t="s">
        <v>104</v>
      </c>
      <c r="C116">
        <v>170280.86000000002</v>
      </c>
    </row>
    <row r="117" spans="2:3" ht="18" customHeight="1" x14ac:dyDescent="0.45">
      <c r="B117" s="53" t="s">
        <v>149</v>
      </c>
      <c r="C117">
        <v>157524.82</v>
      </c>
    </row>
    <row r="118" spans="2:3" ht="18" customHeight="1" x14ac:dyDescent="0.45">
      <c r="B118" s="53" t="s">
        <v>173</v>
      </c>
      <c r="C118">
        <v>929309.3</v>
      </c>
    </row>
    <row r="119" spans="2:3" ht="18" customHeight="1" x14ac:dyDescent="0.45"/>
    <row r="120" spans="2:3" ht="18" customHeight="1" x14ac:dyDescent="0.45"/>
    <row r="121" spans="2:3" ht="18" customHeight="1" x14ac:dyDescent="0.45"/>
    <row r="122" spans="2:3" ht="18" customHeight="1" x14ac:dyDescent="0.45"/>
    <row r="123" spans="2:3" ht="18" customHeight="1" x14ac:dyDescent="0.45"/>
    <row r="124" spans="2:3" ht="18" customHeight="1" x14ac:dyDescent="0.45"/>
    <row r="125" spans="2:3" ht="18" customHeight="1" x14ac:dyDescent="0.45"/>
    <row r="126" spans="2:3" ht="18" customHeight="1" x14ac:dyDescent="0.45"/>
    <row r="127" spans="2:3" ht="18" customHeight="1" x14ac:dyDescent="0.45"/>
    <row r="128" spans="2:3" ht="18" customHeight="1" x14ac:dyDescent="0.45"/>
    <row r="129" ht="18" customHeight="1" x14ac:dyDescent="0.45"/>
    <row r="130" ht="18" customHeight="1" x14ac:dyDescent="0.45"/>
    <row r="131" ht="18" customHeight="1" x14ac:dyDescent="0.45"/>
    <row r="132" ht="18" customHeight="1" x14ac:dyDescent="0.45"/>
    <row r="133" ht="18" customHeight="1" x14ac:dyDescent="0.45"/>
    <row r="134" ht="18" customHeight="1" x14ac:dyDescent="0.45"/>
    <row r="135" ht="18" customHeight="1" x14ac:dyDescent="0.45"/>
    <row r="136" ht="18" customHeight="1" x14ac:dyDescent="0.45"/>
    <row r="137" ht="18" customHeight="1" x14ac:dyDescent="0.45"/>
    <row r="138" ht="18" customHeight="1" x14ac:dyDescent="0.45"/>
    <row r="139" ht="18" customHeight="1" x14ac:dyDescent="0.45"/>
    <row r="140" ht="18" customHeight="1" x14ac:dyDescent="0.45"/>
    <row r="141" ht="18" customHeight="1" x14ac:dyDescent="0.45"/>
    <row r="142" ht="18" customHeight="1" x14ac:dyDescent="0.45"/>
    <row r="143" ht="18" customHeight="1" x14ac:dyDescent="0.45"/>
    <row r="144" ht="18" customHeight="1" x14ac:dyDescent="0.45"/>
    <row r="145" ht="18" customHeight="1" x14ac:dyDescent="0.45"/>
    <row r="146" ht="18" customHeight="1" x14ac:dyDescent="0.45"/>
    <row r="147" ht="18" customHeight="1" x14ac:dyDescent="0.45"/>
    <row r="148" ht="18" customHeight="1" x14ac:dyDescent="0.45"/>
    <row r="149" ht="18" customHeight="1" x14ac:dyDescent="0.45"/>
    <row r="150" ht="18" customHeight="1" x14ac:dyDescent="0.45"/>
    <row r="151" ht="18" customHeight="1" x14ac:dyDescent="0.45"/>
    <row r="152" ht="18" customHeight="1" x14ac:dyDescent="0.45"/>
    <row r="153" ht="18" customHeight="1" x14ac:dyDescent="0.45"/>
  </sheetData>
  <mergeCells count="30">
    <mergeCell ref="A42:B42"/>
    <mergeCell ref="E42:E43"/>
    <mergeCell ref="A43:B43"/>
    <mergeCell ref="K43:K44"/>
    <mergeCell ref="A44:B44"/>
    <mergeCell ref="C44:J44"/>
    <mergeCell ref="A47:B47"/>
    <mergeCell ref="E47:E48"/>
    <mergeCell ref="A48:B48"/>
    <mergeCell ref="K48:K49"/>
    <mergeCell ref="A49:B49"/>
    <mergeCell ref="C49:J49"/>
    <mergeCell ref="A51:B51"/>
    <mergeCell ref="E51:E52"/>
    <mergeCell ref="A52:B52"/>
    <mergeCell ref="K52:K53"/>
    <mergeCell ref="A53:B53"/>
    <mergeCell ref="C53:J53"/>
    <mergeCell ref="K93:K94"/>
    <mergeCell ref="A94:B94"/>
    <mergeCell ref="C94:J94"/>
    <mergeCell ref="A98:D98"/>
    <mergeCell ref="A78:B78"/>
    <mergeCell ref="A79:B79"/>
    <mergeCell ref="A80:B80"/>
    <mergeCell ref="C80:J80"/>
    <mergeCell ref="A92:B92"/>
    <mergeCell ref="E92:E93"/>
    <mergeCell ref="A93:B93"/>
    <mergeCell ref="K79:K80"/>
  </mergeCells>
  <printOptions headings="1"/>
  <pageMargins left="0.70866141732283472" right="0.70866141732283472" top="0.74803149606299213" bottom="0.74803149606299213" header="0.31496062992125984" footer="0.31496062992125984"/>
  <pageSetup paperSize="9" scale="54" fitToHeight="0" orientation="landscape" r:id="rId4"/>
  <rowBreaks count="2" manualBreakCount="2">
    <brk id="80" max="16383" man="1"/>
    <brk id="102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attendu NIVEAU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fabienne</cp:lastModifiedBy>
  <cp:lastPrinted>2025-06-11T08:20:17Z</cp:lastPrinted>
  <dcterms:created xsi:type="dcterms:W3CDTF">2025-06-10T14:10:09Z</dcterms:created>
  <dcterms:modified xsi:type="dcterms:W3CDTF">2025-06-17T06:21:05Z</dcterms:modified>
</cp:coreProperties>
</file>